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710" windowWidth="18765" windowHeight="7425"/>
  </bookViews>
  <sheets>
    <sheet name="Kulturplan (veränderbar)" sheetId="4" r:id="rId1"/>
    <sheet name="Grunddaten" sheetId="2" state="hidden" r:id="rId2"/>
    <sheet name="Tabelle3" sheetId="3" state="hidden" r:id="rId3"/>
  </sheets>
  <calcPr calcId="145621"/>
</workbook>
</file>

<file path=xl/calcChain.xml><?xml version="1.0" encoding="utf-8"?>
<calcChain xmlns="http://schemas.openxmlformats.org/spreadsheetml/2006/main">
  <c r="U52" i="4" l="1"/>
  <c r="D15" i="4"/>
  <c r="J83" i="4" l="1"/>
  <c r="K83" i="4" s="1"/>
  <c r="U83" i="4" s="1"/>
  <c r="I96" i="4" l="1"/>
  <c r="I57" i="4"/>
  <c r="J87" i="4"/>
  <c r="K87" i="4" s="1"/>
  <c r="U87" i="4" s="1"/>
  <c r="J88" i="4"/>
  <c r="K88" i="4" s="1"/>
  <c r="U88" i="4" s="1"/>
  <c r="U117" i="4" l="1"/>
  <c r="D57" i="4"/>
  <c r="AB20" i="4"/>
  <c r="AD8" i="4"/>
  <c r="V83" i="4" s="1"/>
  <c r="U91" i="4"/>
  <c r="AD10" i="4"/>
  <c r="D17" i="4" s="1"/>
  <c r="J115" i="4"/>
  <c r="K115" i="4" s="1"/>
  <c r="U115" i="4" s="1"/>
  <c r="V80" i="4" l="1"/>
  <c r="V87" i="4"/>
  <c r="V88" i="4"/>
  <c r="L57" i="4"/>
  <c r="I7" i="4"/>
  <c r="X89" i="4" l="1"/>
  <c r="X110" i="4"/>
  <c r="X115" i="4"/>
  <c r="X103" i="4"/>
  <c r="X24" i="4"/>
  <c r="AE8" i="4"/>
  <c r="V115" i="4"/>
  <c r="V24" i="4"/>
  <c r="J126" i="4" l="1"/>
  <c r="K126" i="4" s="1"/>
  <c r="U126" i="4" s="1"/>
  <c r="J125" i="4"/>
  <c r="K125" i="4" s="1"/>
  <c r="U125" i="4" s="1"/>
  <c r="J124" i="4"/>
  <c r="K124" i="4" s="1"/>
  <c r="U124" i="4" s="1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F122" i="4"/>
  <c r="G122" i="4"/>
  <c r="H122" i="4"/>
  <c r="E122" i="4"/>
  <c r="D122" i="4"/>
  <c r="J110" i="4"/>
  <c r="K110" i="4" s="1"/>
  <c r="U110" i="4" s="1"/>
  <c r="J109" i="4"/>
  <c r="K109" i="4" s="1"/>
  <c r="U109" i="4" s="1"/>
  <c r="J108" i="4"/>
  <c r="K108" i="4" s="1"/>
  <c r="U108" i="4" s="1"/>
  <c r="J107" i="4"/>
  <c r="K107" i="4" s="1"/>
  <c r="U107" i="4" s="1"/>
  <c r="J106" i="4"/>
  <c r="K106" i="4" s="1"/>
  <c r="U106" i="4" s="1"/>
  <c r="J105" i="4"/>
  <c r="K105" i="4" s="1"/>
  <c r="U105" i="4" s="1"/>
  <c r="T104" i="4"/>
  <c r="S104" i="4"/>
  <c r="J104" i="4"/>
  <c r="K104" i="4" s="1"/>
  <c r="P104" i="4" s="1"/>
  <c r="Q104" i="4" s="1"/>
  <c r="R104" i="4" s="1"/>
  <c r="J103" i="4"/>
  <c r="K103" i="4" s="1"/>
  <c r="U103" i="4" s="1"/>
  <c r="J102" i="4"/>
  <c r="K102" i="4" s="1"/>
  <c r="U102" i="4" s="1"/>
  <c r="T101" i="4"/>
  <c r="S101" i="4"/>
  <c r="O101" i="4"/>
  <c r="J101" i="4"/>
  <c r="K101" i="4" s="1"/>
  <c r="P101" i="4" s="1"/>
  <c r="Q101" i="4" s="1"/>
  <c r="J100" i="4"/>
  <c r="K100" i="4" s="1"/>
  <c r="J99" i="4"/>
  <c r="K99" i="4" s="1"/>
  <c r="U99" i="4" s="1"/>
  <c r="J98" i="4"/>
  <c r="K98" i="4" s="1"/>
  <c r="U98" i="4" s="1"/>
  <c r="J97" i="4"/>
  <c r="K97" i="4" s="1"/>
  <c r="U97" i="4" s="1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F96" i="4"/>
  <c r="G96" i="4"/>
  <c r="H96" i="4"/>
  <c r="E96" i="4"/>
  <c r="D96" i="4"/>
  <c r="J89" i="4"/>
  <c r="K89" i="4" s="1"/>
  <c r="U89" i="4" s="1"/>
  <c r="J86" i="4"/>
  <c r="K86" i="4" s="1"/>
  <c r="U86" i="4" s="1"/>
  <c r="J85" i="4"/>
  <c r="K85" i="4" s="1"/>
  <c r="U85" i="4" s="1"/>
  <c r="J84" i="4"/>
  <c r="K84" i="4" s="1"/>
  <c r="U84" i="4" s="1"/>
  <c r="J82" i="4"/>
  <c r="J81" i="4"/>
  <c r="K81" i="4" s="1"/>
  <c r="U81" i="4" s="1"/>
  <c r="J80" i="4"/>
  <c r="K80" i="4" s="1"/>
  <c r="U80" i="4" s="1"/>
  <c r="J79" i="4"/>
  <c r="K79" i="4" s="1"/>
  <c r="U79" i="4" s="1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F78" i="4"/>
  <c r="G78" i="4"/>
  <c r="H78" i="4"/>
  <c r="E78" i="4"/>
  <c r="D78" i="4"/>
  <c r="U73" i="4"/>
  <c r="T71" i="4"/>
  <c r="J71" i="4"/>
  <c r="U70" i="4"/>
  <c r="J70" i="4"/>
  <c r="K70" i="4" s="1"/>
  <c r="J69" i="4"/>
  <c r="K69" i="4" s="1"/>
  <c r="U69" i="4" s="1"/>
  <c r="J68" i="4"/>
  <c r="K68" i="4" s="1"/>
  <c r="U68" i="4" s="1"/>
  <c r="J67" i="4"/>
  <c r="K67" i="4" s="1"/>
  <c r="U67" i="4" s="1"/>
  <c r="J66" i="4"/>
  <c r="K66" i="4" s="1"/>
  <c r="U66" i="4" s="1"/>
  <c r="T65" i="4"/>
  <c r="J65" i="4"/>
  <c r="K65" i="4" s="1"/>
  <c r="P65" i="4" s="1"/>
  <c r="Q65" i="4" s="1"/>
  <c r="R65" i="4" s="1"/>
  <c r="S65" i="4" s="1"/>
  <c r="T64" i="4"/>
  <c r="J64" i="4"/>
  <c r="K64" i="4" s="1"/>
  <c r="P64" i="4" s="1"/>
  <c r="Q64" i="4" s="1"/>
  <c r="R64" i="4" s="1"/>
  <c r="S64" i="4" s="1"/>
  <c r="T63" i="4"/>
  <c r="J63" i="4"/>
  <c r="K63" i="4" s="1"/>
  <c r="P63" i="4" s="1"/>
  <c r="Q63" i="4" s="1"/>
  <c r="R63" i="4" s="1"/>
  <c r="J62" i="4"/>
  <c r="K62" i="4" s="1"/>
  <c r="J61" i="4"/>
  <c r="K61" i="4" s="1"/>
  <c r="T60" i="4"/>
  <c r="J60" i="4"/>
  <c r="K60" i="4" s="1"/>
  <c r="P60" i="4" s="1"/>
  <c r="Q60" i="4" s="1"/>
  <c r="R60" i="4" s="1"/>
  <c r="T59" i="4"/>
  <c r="J59" i="4"/>
  <c r="K59" i="4" s="1"/>
  <c r="P59" i="4" s="1"/>
  <c r="Q59" i="4" s="1"/>
  <c r="R59" i="4" s="1"/>
  <c r="T58" i="4"/>
  <c r="J58" i="4"/>
  <c r="K58" i="4" s="1"/>
  <c r="P58" i="4" s="1"/>
  <c r="Q58" i="4" s="1"/>
  <c r="R58" i="4" s="1"/>
  <c r="V57" i="4"/>
  <c r="U57" i="4"/>
  <c r="T57" i="4"/>
  <c r="S57" i="4"/>
  <c r="R57" i="4"/>
  <c r="Q57" i="4"/>
  <c r="P57" i="4"/>
  <c r="O57" i="4"/>
  <c r="N57" i="4"/>
  <c r="M57" i="4"/>
  <c r="K57" i="4"/>
  <c r="J57" i="4"/>
  <c r="F57" i="4"/>
  <c r="G57" i="4"/>
  <c r="H57" i="4"/>
  <c r="E57" i="4"/>
  <c r="T50" i="4"/>
  <c r="J50" i="4"/>
  <c r="K50" i="4" s="1"/>
  <c r="P50" i="4" s="1"/>
  <c r="Q50" i="4" s="1"/>
  <c r="R50" i="4" s="1"/>
  <c r="J49" i="4"/>
  <c r="K49" i="4" s="1"/>
  <c r="U49" i="4" s="1"/>
  <c r="J48" i="4"/>
  <c r="K48" i="4" s="1"/>
  <c r="T47" i="4"/>
  <c r="J47" i="4"/>
  <c r="K47" i="4" s="1"/>
  <c r="P47" i="4" s="1"/>
  <c r="Q47" i="4" s="1"/>
  <c r="R47" i="4" s="1"/>
  <c r="J46" i="4"/>
  <c r="K46" i="4" s="1"/>
  <c r="T45" i="4"/>
  <c r="S45" i="4"/>
  <c r="J45" i="4"/>
  <c r="K45" i="4" s="1"/>
  <c r="P45" i="4" s="1"/>
  <c r="Q45" i="4" s="1"/>
  <c r="R45" i="4" s="1"/>
  <c r="J44" i="4"/>
  <c r="K44" i="4" s="1"/>
  <c r="J43" i="4"/>
  <c r="K43" i="4" s="1"/>
  <c r="U43" i="4" s="1"/>
  <c r="J42" i="4"/>
  <c r="K42" i="4" s="1"/>
  <c r="U42" i="4" s="1"/>
  <c r="J41" i="4"/>
  <c r="K41" i="4" s="1"/>
  <c r="J38" i="4"/>
  <c r="K38" i="4" s="1"/>
  <c r="J37" i="4"/>
  <c r="K37" i="4" s="1"/>
  <c r="U37" i="4" s="1"/>
  <c r="J36" i="4"/>
  <c r="K36" i="4" s="1"/>
  <c r="U36" i="4" s="1"/>
  <c r="J35" i="4"/>
  <c r="K35" i="4" s="1"/>
  <c r="U35" i="4" s="1"/>
  <c r="J34" i="4"/>
  <c r="K34" i="4" s="1"/>
  <c r="U34" i="4" s="1"/>
  <c r="J33" i="4"/>
  <c r="K33" i="4" s="1"/>
  <c r="U33" i="4" s="1"/>
  <c r="J32" i="4"/>
  <c r="K32" i="4" s="1"/>
  <c r="U32" i="4" s="1"/>
  <c r="J31" i="4"/>
  <c r="K31" i="4" s="1"/>
  <c r="U31" i="4" s="1"/>
  <c r="J30" i="4"/>
  <c r="K30" i="4" s="1"/>
  <c r="U30" i="4" s="1"/>
  <c r="J29" i="4"/>
  <c r="K29" i="4" s="1"/>
  <c r="U29" i="4" s="1"/>
  <c r="J28" i="4"/>
  <c r="K28" i="4" s="1"/>
  <c r="U28" i="4" s="1"/>
  <c r="J27" i="4"/>
  <c r="K27" i="4" s="1"/>
  <c r="T26" i="4"/>
  <c r="J26" i="4"/>
  <c r="K26" i="4" s="1"/>
  <c r="P26" i="4" s="1"/>
  <c r="Q26" i="4" s="1"/>
  <c r="R26" i="4" s="1"/>
  <c r="S26" i="4" s="1"/>
  <c r="T25" i="4"/>
  <c r="J25" i="4"/>
  <c r="K25" i="4" s="1"/>
  <c r="P25" i="4" s="1"/>
  <c r="Q25" i="4" s="1"/>
  <c r="R25" i="4" s="1"/>
  <c r="T24" i="4"/>
  <c r="J24" i="4"/>
  <c r="K24" i="4" s="1"/>
  <c r="P24" i="4" s="1"/>
  <c r="Q24" i="4" s="1"/>
  <c r="R24" i="4" s="1"/>
  <c r="V104" i="4"/>
  <c r="I9" i="2"/>
  <c r="I8" i="2"/>
  <c r="I7" i="2"/>
  <c r="I6" i="2"/>
  <c r="I5" i="2"/>
  <c r="I3" i="2"/>
  <c r="I4" i="2"/>
  <c r="K82" i="4" l="1"/>
  <c r="U82" i="4" s="1"/>
  <c r="U92" i="4" s="1"/>
  <c r="U93" i="4" s="1"/>
  <c r="U128" i="4"/>
  <c r="S47" i="4"/>
  <c r="U47" i="4" s="1"/>
  <c r="K71" i="4"/>
  <c r="P71" i="4" s="1"/>
  <c r="Q71" i="4" s="1"/>
  <c r="R71" i="4" s="1"/>
  <c r="S71" i="4" s="1"/>
  <c r="U71" i="4" s="1"/>
  <c r="U100" i="4"/>
  <c r="U38" i="4"/>
  <c r="U46" i="4"/>
  <c r="U48" i="4"/>
  <c r="U61" i="4"/>
  <c r="U41" i="4"/>
  <c r="U62" i="4"/>
  <c r="U44" i="4"/>
  <c r="S59" i="4"/>
  <c r="U59" i="4" s="1"/>
  <c r="R101" i="4"/>
  <c r="U101" i="4" s="1"/>
  <c r="S58" i="4"/>
  <c r="U58" i="4" s="1"/>
  <c r="S60" i="4"/>
  <c r="U60" i="4" s="1"/>
  <c r="S24" i="4"/>
  <c r="U24" i="4" s="1"/>
  <c r="S50" i="4"/>
  <c r="U50" i="4" s="1"/>
  <c r="S63" i="4"/>
  <c r="U63" i="4" s="1"/>
  <c r="S25" i="4"/>
  <c r="U25" i="4" s="1"/>
  <c r="U65" i="4"/>
  <c r="U64" i="4"/>
  <c r="V25" i="4"/>
  <c r="X26" i="4"/>
  <c r="X31" i="4"/>
  <c r="V32" i="4"/>
  <c r="V44" i="4"/>
  <c r="U45" i="4"/>
  <c r="X49" i="4"/>
  <c r="X98" i="4"/>
  <c r="X107" i="4"/>
  <c r="X25" i="4"/>
  <c r="U27" i="4"/>
  <c r="V28" i="4"/>
  <c r="J39" i="4"/>
  <c r="K39" i="4" s="1"/>
  <c r="U39" i="4" s="1"/>
  <c r="X64" i="4"/>
  <c r="X69" i="4"/>
  <c r="V71" i="4"/>
  <c r="V84" i="4"/>
  <c r="V126" i="4"/>
  <c r="X125" i="4"/>
  <c r="V107" i="4"/>
  <c r="X106" i="4"/>
  <c r="V98" i="4"/>
  <c r="X97" i="4"/>
  <c r="V89" i="4"/>
  <c r="X86" i="4"/>
  <c r="V82" i="4"/>
  <c r="X81" i="4"/>
  <c r="V69" i="4"/>
  <c r="V67" i="4"/>
  <c r="X66" i="4"/>
  <c r="V64" i="4"/>
  <c r="V62" i="4"/>
  <c r="X61" i="4"/>
  <c r="V59" i="4"/>
  <c r="V49" i="4"/>
  <c r="X48" i="4"/>
  <c r="V46" i="4"/>
  <c r="X45" i="4"/>
  <c r="V43" i="4"/>
  <c r="X42" i="4"/>
  <c r="V39" i="4"/>
  <c r="X38" i="4"/>
  <c r="V35" i="4"/>
  <c r="X34" i="4"/>
  <c r="V31" i="4"/>
  <c r="X30" i="4"/>
  <c r="V125" i="4"/>
  <c r="X124" i="4"/>
  <c r="V110" i="4"/>
  <c r="X109" i="4"/>
  <c r="V106" i="4"/>
  <c r="X105" i="4"/>
  <c r="V103" i="4"/>
  <c r="X102" i="4"/>
  <c r="X100" i="4"/>
  <c r="V97" i="4"/>
  <c r="V86" i="4"/>
  <c r="X85" i="4"/>
  <c r="V81" i="4"/>
  <c r="X80" i="4"/>
  <c r="X70" i="4"/>
  <c r="X68" i="4"/>
  <c r="V66" i="4"/>
  <c r="X65" i="4"/>
  <c r="X63" i="4"/>
  <c r="V61" i="4"/>
  <c r="X60" i="4"/>
  <c r="X58" i="4"/>
  <c r="X50" i="4"/>
  <c r="V48" i="4"/>
  <c r="X47" i="4"/>
  <c r="V45" i="4"/>
  <c r="V42" i="4"/>
  <c r="X41" i="4"/>
  <c r="V38" i="4"/>
  <c r="X37" i="4"/>
  <c r="V34" i="4"/>
  <c r="X33" i="4"/>
  <c r="V30" i="4"/>
  <c r="X29" i="4"/>
  <c r="V26" i="4"/>
  <c r="V124" i="4"/>
  <c r="V109" i="4"/>
  <c r="X108" i="4"/>
  <c r="V105" i="4"/>
  <c r="X104" i="4"/>
  <c r="V102" i="4"/>
  <c r="X101" i="4"/>
  <c r="V100" i="4"/>
  <c r="X99" i="4"/>
  <c r="V85" i="4"/>
  <c r="X84" i="4"/>
  <c r="X79" i="4"/>
  <c r="X71" i="4"/>
  <c r="V70" i="4"/>
  <c r="V68" i="4"/>
  <c r="V65" i="4"/>
  <c r="V63" i="4"/>
  <c r="V60" i="4"/>
  <c r="V58" i="4"/>
  <c r="V50" i="4"/>
  <c r="V47" i="4"/>
  <c r="X44" i="4"/>
  <c r="V41" i="4"/>
  <c r="X40" i="4"/>
  <c r="J40" i="4"/>
  <c r="K40" i="4" s="1"/>
  <c r="U40" i="4" s="1"/>
  <c r="V37" i="4"/>
  <c r="X36" i="4"/>
  <c r="V33" i="4"/>
  <c r="X32" i="4"/>
  <c r="V29" i="4"/>
  <c r="X28" i="4"/>
  <c r="X126" i="4"/>
  <c r="U26" i="4"/>
  <c r="V27" i="4"/>
  <c r="X39" i="4"/>
  <c r="X43" i="4"/>
  <c r="X59" i="4"/>
  <c r="V79" i="4"/>
  <c r="X82" i="4"/>
  <c r="V99" i="4"/>
  <c r="V108" i="4"/>
  <c r="X27" i="4"/>
  <c r="X35" i="4"/>
  <c r="V36" i="4"/>
  <c r="V40" i="4"/>
  <c r="X46" i="4"/>
  <c r="X62" i="4"/>
  <c r="X67" i="4"/>
  <c r="V101" i="4"/>
  <c r="U104" i="4"/>
  <c r="U53" i="4" l="1"/>
  <c r="U54" i="4" s="1"/>
  <c r="I91" i="4"/>
  <c r="X18" i="4" s="1"/>
  <c r="I74" i="4"/>
  <c r="Z17" i="4" s="1"/>
  <c r="I73" i="4"/>
  <c r="X17" i="4" s="1"/>
  <c r="I118" i="4"/>
  <c r="I117" i="4"/>
  <c r="X19" i="4" s="1"/>
  <c r="U118" i="4"/>
  <c r="U119" i="4" s="1"/>
  <c r="I52" i="4"/>
  <c r="X16" i="4" s="1"/>
  <c r="I92" i="4"/>
  <c r="I53" i="4"/>
  <c r="I128" i="4"/>
  <c r="X20" i="4" s="1"/>
  <c r="U74" i="4"/>
  <c r="U75" i="4" s="1"/>
  <c r="I129" i="4"/>
  <c r="Z20" i="4" s="1"/>
  <c r="I75" i="4" l="1"/>
  <c r="Z16" i="4"/>
  <c r="I54" i="4"/>
  <c r="Z18" i="4"/>
  <c r="I93" i="4"/>
  <c r="Z19" i="4"/>
  <c r="I119" i="4"/>
  <c r="X21" i="4"/>
  <c r="V75" i="4"/>
  <c r="U55" i="4"/>
  <c r="AB16" i="4" s="1"/>
  <c r="U76" i="4"/>
  <c r="AB17" i="4" s="1"/>
  <c r="V54" i="4"/>
  <c r="U120" i="4"/>
  <c r="AB19" i="4" s="1"/>
  <c r="V119" i="4"/>
  <c r="B51" i="3"/>
  <c r="B50" i="3"/>
  <c r="B49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H4" i="3"/>
  <c r="Z21" i="4" l="1"/>
  <c r="K7" i="2"/>
  <c r="V93" i="4" l="1"/>
  <c r="U94" i="4"/>
  <c r="AB18" i="4" s="1"/>
  <c r="AC21" i="4" s="1"/>
  <c r="AB21" i="4" l="1"/>
  <c r="D18" i="4"/>
  <c r="D19" i="4" s="1"/>
</calcChain>
</file>

<file path=xl/sharedStrings.xml><?xml version="1.0" encoding="utf-8"?>
<sst xmlns="http://schemas.openxmlformats.org/spreadsheetml/2006/main" count="543" uniqueCount="253">
  <si>
    <t>Sonnenblume</t>
  </si>
  <si>
    <t>Schnittlauch</t>
  </si>
  <si>
    <t>Zwiebel rot</t>
  </si>
  <si>
    <t>Zwiebel weiss</t>
  </si>
  <si>
    <t>Lauchzwiebel</t>
  </si>
  <si>
    <t>Knoblauch</t>
  </si>
  <si>
    <t>Möhre 4 x</t>
  </si>
  <si>
    <t>Knollensellerie</t>
  </si>
  <si>
    <t>Stangensellerie</t>
  </si>
  <si>
    <t>Fenchel</t>
  </si>
  <si>
    <t>Rote Beete</t>
  </si>
  <si>
    <t>Mangold</t>
  </si>
  <si>
    <t>Spinat 3 x</t>
  </si>
  <si>
    <t>Kornblume</t>
  </si>
  <si>
    <t>Salatrauke</t>
  </si>
  <si>
    <t>Radies</t>
  </si>
  <si>
    <t>Petersilie</t>
  </si>
  <si>
    <t>Buschbohne</t>
  </si>
  <si>
    <t>Zuckererbse</t>
  </si>
  <si>
    <t>Chili</t>
  </si>
  <si>
    <t>Ringelblume</t>
  </si>
  <si>
    <t>Kartoffeln 5 x</t>
  </si>
  <si>
    <t>Kürbis</t>
  </si>
  <si>
    <t>Zucchini</t>
  </si>
  <si>
    <t>Tomate</t>
  </si>
  <si>
    <t>Paprika</t>
  </si>
  <si>
    <t>Spitzkohl</t>
  </si>
  <si>
    <t>Brokkoli</t>
  </si>
  <si>
    <t>Mischreihe</t>
  </si>
  <si>
    <t>Mischreihe / Blumenkohl</t>
  </si>
  <si>
    <t>Rosenkohl</t>
  </si>
  <si>
    <t>Kohlrabi weiss</t>
  </si>
  <si>
    <t>Grünkohl</t>
  </si>
  <si>
    <t>Kohlrabi blau</t>
  </si>
  <si>
    <t>Rübstiel</t>
  </si>
  <si>
    <t>Kategorien</t>
  </si>
  <si>
    <t>Pw</t>
  </si>
  <si>
    <t>Sw</t>
  </si>
  <si>
    <t>Ps</t>
  </si>
  <si>
    <t>Ss</t>
  </si>
  <si>
    <t>Jungpfanze, pflanzen wir (Bsp. Kohlrabi)</t>
  </si>
  <si>
    <t>Jungpflanze, pflanzen SEGs (Bsp. Tomate)</t>
  </si>
  <si>
    <t>Saatgut, säen wir (Bsp. Lauchzwiebel)</t>
  </si>
  <si>
    <t>Saatgut, säen SEGs (Bsp. Möhre)</t>
  </si>
  <si>
    <t>Porree Reihe 1</t>
  </si>
  <si>
    <t>Porree Reihe 2</t>
  </si>
  <si>
    <t xml:space="preserve">Pw </t>
  </si>
  <si>
    <t>Kommentar</t>
  </si>
  <si>
    <t>Pastinake o. Wurzelpetersilie</t>
  </si>
  <si>
    <t xml:space="preserve">Pw/Ps </t>
  </si>
  <si>
    <t>gegen Aufpreis</t>
  </si>
  <si>
    <t>Salat Reihe 2</t>
  </si>
  <si>
    <t>Salat Reihe 3</t>
  </si>
  <si>
    <t xml:space="preserve"> </t>
  </si>
  <si>
    <t>Samentütchen</t>
  </si>
  <si>
    <t>Pro Parzelle zu packende Samentütchen</t>
  </si>
  <si>
    <t>Anzahl Jungpflanzen (0</t>
  </si>
  <si>
    <t>Aubergine</t>
  </si>
  <si>
    <t>Jungpflanzen pro Parzelle</t>
  </si>
  <si>
    <t>Jungpflanzen MEHR pro Parzelle</t>
  </si>
  <si>
    <t xml:space="preserve">davon 2025 neu </t>
  </si>
  <si>
    <t>im Parzellenpreis inbegriffener Betrag</t>
  </si>
  <si>
    <t>m²</t>
  </si>
  <si>
    <t>Kultur</t>
  </si>
  <si>
    <t>Spinat (Pflanze)</t>
  </si>
  <si>
    <t>Rotkohl (Mischreihe)</t>
  </si>
  <si>
    <t>Auswahlmöglichkeiten</t>
  </si>
  <si>
    <t>Parzellengrössen</t>
  </si>
  <si>
    <t>Blumenkohl</t>
  </si>
  <si>
    <t>Rucola (Wilde Rauke)</t>
  </si>
  <si>
    <t>JP</t>
  </si>
  <si>
    <t>SG</t>
  </si>
  <si>
    <t>Salatrauke (Ruca)</t>
  </si>
  <si>
    <t>g Saatgut</t>
  </si>
  <si>
    <t>g Saatgut aufgerundet</t>
  </si>
  <si>
    <t>PG</t>
  </si>
  <si>
    <t>Weisskohl (Mischreihe)</t>
  </si>
  <si>
    <t>Wirsing (Mischreihe)</t>
  </si>
  <si>
    <t>Wurzelpetersilie</t>
  </si>
  <si>
    <t>Stielmus (SG)</t>
  </si>
  <si>
    <t>Stielmus (JP)</t>
  </si>
  <si>
    <t xml:space="preserve">Wert € </t>
  </si>
  <si>
    <t>Faktor</t>
  </si>
  <si>
    <t>Wert einer Einheit</t>
  </si>
  <si>
    <t>Rote Bete (Pflanze)</t>
  </si>
  <si>
    <t>Bunte Bete (Pflanze)</t>
  </si>
  <si>
    <t>Spinat (Saatgut)</t>
  </si>
  <si>
    <t>Rote Bete (Saatgut)</t>
  </si>
  <si>
    <t>Bunte Bete (Saatgut)</t>
  </si>
  <si>
    <t>Sorte</t>
  </si>
  <si>
    <t>Ägyptische plattrunde</t>
  </si>
  <si>
    <t>Butterflay</t>
  </si>
  <si>
    <t>Preise</t>
  </si>
  <si>
    <t>normale JP</t>
  </si>
  <si>
    <t>Steckzwiebeln</t>
  </si>
  <si>
    <t>Red Baron</t>
  </si>
  <si>
    <t>Sturon</t>
  </si>
  <si>
    <t>Knoblauchzehe</t>
  </si>
  <si>
    <t>Summe deiner Auswahl</t>
  </si>
  <si>
    <t>Domino</t>
  </si>
  <si>
    <t>Sweet Horizon</t>
  </si>
  <si>
    <t>Petersilie glatt</t>
  </si>
  <si>
    <t>Salat (Kopf)</t>
  </si>
  <si>
    <t>Salat (Lollo rot)</t>
  </si>
  <si>
    <t>Salat (Lollo grün)</t>
  </si>
  <si>
    <t>Salat (Eichblatt)</t>
  </si>
  <si>
    <t>Salat (Romana)</t>
  </si>
  <si>
    <t>Zuckermais</t>
  </si>
  <si>
    <t>Pfefferminze</t>
  </si>
  <si>
    <t>Koriander</t>
  </si>
  <si>
    <t>Zitronengras</t>
  </si>
  <si>
    <t>Petersilie kraus</t>
  </si>
  <si>
    <t xml:space="preserve">Dicke Bohne </t>
  </si>
  <si>
    <t>Salat (Salanova rot)</t>
  </si>
  <si>
    <t>Barlach</t>
  </si>
  <si>
    <t>Traject</t>
  </si>
  <si>
    <t>Limassol</t>
  </si>
  <si>
    <t>Basilio</t>
  </si>
  <si>
    <t>Freiland-Tomate Cocktail</t>
  </si>
  <si>
    <t>Mairübe</t>
  </si>
  <si>
    <t xml:space="preserve">Blanc globe à collet violet </t>
  </si>
  <si>
    <t>Sonsma</t>
  </si>
  <si>
    <t>Namenia</t>
  </si>
  <si>
    <t>Einfache Schnitt 3</t>
  </si>
  <si>
    <t>Freiland-Tomate rund/normal</t>
  </si>
  <si>
    <t>FREIES STÜCK</t>
  </si>
  <si>
    <t>Annabelle</t>
  </si>
  <si>
    <t>Sunita</t>
  </si>
  <si>
    <t>Laura</t>
  </si>
  <si>
    <t>STARKZEHRER - 1</t>
  </si>
  <si>
    <t>STARKZEHRER - 2 (Kohl)</t>
  </si>
  <si>
    <t>Porree (Herbst)</t>
  </si>
  <si>
    <t>Rally</t>
  </si>
  <si>
    <t>Hannibal</t>
  </si>
  <si>
    <t>Schmitt</t>
  </si>
  <si>
    <t>Ischikrona</t>
  </si>
  <si>
    <t>Ostindisches</t>
  </si>
  <si>
    <t xml:space="preserve">Pflanzkartoffel </t>
  </si>
  <si>
    <t>KARTOFFELN</t>
  </si>
  <si>
    <t>Nantaise Milan</t>
  </si>
  <si>
    <t>Aromata</t>
  </si>
  <si>
    <t>Rainbow</t>
  </si>
  <si>
    <t>Tondo di Chioggia</t>
  </si>
  <si>
    <t>Preis</t>
  </si>
  <si>
    <t>Kulturschutznetz</t>
  </si>
  <si>
    <t>Ich habe zusammen mit der Nachbarparzelle vom letzten Jahr noch ein Netz und wir teilen uns dieses wieder.</t>
  </si>
  <si>
    <t>Ich habe noch ein Netz, bräuchte aber eine:n neue:n Nachbar:in, der/die keins hat und mit dem/der ich mir das Netz vom letzten Jahr teilen kann.</t>
  </si>
  <si>
    <t>Ja, ich möchte ein Netz und eine:n Netznachbar:in, mit dem/der ich es mir teilen kann.</t>
  </si>
  <si>
    <t>Nein, ich möchte kein Netz.</t>
  </si>
  <si>
    <t>Freiland-Gurke</t>
  </si>
  <si>
    <t>Breite (m)</t>
  </si>
  <si>
    <t>Länge (m)</t>
  </si>
  <si>
    <t>Wert Netz</t>
  </si>
  <si>
    <t>zusätzliche Jungpflanzen bzw. Saatgut</t>
  </si>
  <si>
    <t>Grundpreis Gemüseparzelle</t>
  </si>
  <si>
    <t xml:space="preserve">m²  </t>
  </si>
  <si>
    <t>zweitkleinste Auswahleinheit</t>
  </si>
  <si>
    <t>TKM (g)</t>
  </si>
  <si>
    <t xml:space="preserve">Preis (€/kg) </t>
  </si>
  <si>
    <t>benötigte Fläche</t>
  </si>
  <si>
    <t>M I T T E L Z E H R E R</t>
  </si>
  <si>
    <t>Mix</t>
  </si>
  <si>
    <t>Radieschen rot</t>
  </si>
  <si>
    <t>Rudi</t>
  </si>
  <si>
    <t>Eiszapfen</t>
  </si>
  <si>
    <t>Radieschen weiss</t>
  </si>
  <si>
    <t>Schnittknoblauch</t>
  </si>
  <si>
    <t>Blühmix einj. (50 cm breiter Streifen)</t>
  </si>
  <si>
    <t>Sugrano</t>
  </si>
  <si>
    <t>Ratio</t>
  </si>
  <si>
    <t>Kürbis Hokkaido</t>
  </si>
  <si>
    <t xml:space="preserve">Red Kuri </t>
  </si>
  <si>
    <t xml:space="preserve">Serafina/Cocozelle/Solara </t>
  </si>
  <si>
    <t>Ferenc Tender</t>
  </si>
  <si>
    <t xml:space="preserve">m² belegt durch deine Auswahl </t>
  </si>
  <si>
    <t xml:space="preserve">Jungpflanze/ Saatgut/ Pflanzgut </t>
  </si>
  <si>
    <t>Kosten Anpassung Gemüsezusammensetzung</t>
  </si>
  <si>
    <t xml:space="preserve">Besondere Wünsche zur Parzelle, z.B. Wunschnachbar:innen </t>
  </si>
  <si>
    <t>bitte auswählen</t>
  </si>
  <si>
    <t>m² Platz in diesem Beet</t>
  </si>
  <si>
    <t>Reihenabstand (m)</t>
  </si>
  <si>
    <t>Pflanzabstand (m)</t>
  </si>
  <si>
    <t>Anzahl Reihen (Standard)</t>
  </si>
  <si>
    <t xml:space="preserve">Anzahl Pflanzen/ Samenkörner </t>
  </si>
  <si>
    <t>Ruca</t>
  </si>
  <si>
    <t>Wilde Rauke</t>
  </si>
  <si>
    <t>div</t>
  </si>
  <si>
    <t>Lerchenzungen</t>
  </si>
  <si>
    <t>Anzahl Pflanzen oder Samenkörner</t>
  </si>
  <si>
    <t xml:space="preserve">Zusätzliche Kartoffelreihen können nur im Kohlbeet gepflanzt werden.  </t>
  </si>
  <si>
    <t>je nach Verfügbarkeit</t>
  </si>
  <si>
    <t>Du kannst allerdings maximal drei Reihen zusätzlich pflanzen und musst dann auch die Kohlpflanzen-Menge entsprechend reduzieren.</t>
  </si>
  <si>
    <t xml:space="preserve">Die Sorten, die du bekommen kannst, richten sich danach, von welchen Sorten noch etwas übrig ist. </t>
  </si>
  <si>
    <t>1. Ja, ich möchte ein Netz und eine:n Netznachbar:in, mit dem/der ich es mir teilen kann.</t>
  </si>
  <si>
    <t>2. Ich habe zusammen mit der Nachbarparzelle vom letzten Jahr noch ein Netz und wir teilen uns dieses wieder.</t>
  </si>
  <si>
    <t>3. Ich habe noch ein Netz, bräuchte aber eine:n neue:n Nachbar:in, der/die keins hat und mit dem/der ich mir das Netz vom letzten Jahr teilen kann.</t>
  </si>
  <si>
    <t>4. Nein, ich möchte kein Netz.</t>
  </si>
  <si>
    <t>Tomate, Paprika etc.</t>
  </si>
  <si>
    <t>Zucchini, Kürbis etc</t>
  </si>
  <si>
    <t>Eder</t>
  </si>
  <si>
    <t>Lucky/Batavia</t>
  </si>
  <si>
    <t>Amabile</t>
  </si>
  <si>
    <t>wahrscheinlich Nautic</t>
  </si>
  <si>
    <t>Primabella</t>
  </si>
  <si>
    <t>Schönbrunner Gold</t>
  </si>
  <si>
    <t>Übersicht Kosten</t>
  </si>
  <si>
    <t>Fläche</t>
  </si>
  <si>
    <t xml:space="preserve">Mittelzehrer </t>
  </si>
  <si>
    <t>Schwachzehrer+Freies Stück</t>
  </si>
  <si>
    <t>SCHWACHZEHRER</t>
  </si>
  <si>
    <t>Starkzehrer 1</t>
  </si>
  <si>
    <t>Starkzehrer 2 (Kohl)</t>
  </si>
  <si>
    <t>Starkzehrer 3 (Kartoffeln)</t>
  </si>
  <si>
    <t>Kostensaldo</t>
  </si>
  <si>
    <t>Summe</t>
  </si>
  <si>
    <t>Freiland-Paprika</t>
  </si>
  <si>
    <t>Freiland-Aubergine</t>
  </si>
  <si>
    <t>Die Kartoffelmengen im Kartoffelbeet sind nicht veränderbar.</t>
  </si>
  <si>
    <t xml:space="preserve">m² durch Auswahl belegt   </t>
  </si>
  <si>
    <t>Detailübersicht</t>
  </si>
  <si>
    <t>m² durch Auswahl belegt</t>
  </si>
  <si>
    <t>verfügbare</t>
  </si>
  <si>
    <t>ausgewählte</t>
  </si>
  <si>
    <t>Porree (Sommer)*</t>
  </si>
  <si>
    <t>Kornblume*</t>
  </si>
  <si>
    <t xml:space="preserve">Ringelblume* </t>
  </si>
  <si>
    <t>Kartoffel</t>
  </si>
  <si>
    <t>Kartoffel festk.*</t>
  </si>
  <si>
    <t>Kartoffel mehligk.*</t>
  </si>
  <si>
    <t>Kartoffel rotschalig*</t>
  </si>
  <si>
    <t>*pflanzt das Gärtner:innen-Team vom Kleinen Grün</t>
  </si>
  <si>
    <t>Nur weisse Zellen können geändert werden!</t>
  </si>
  <si>
    <t>Parzellenname (Pflichtfeld)</t>
  </si>
  <si>
    <t>Nachname (Pflichtfeld)</t>
  </si>
  <si>
    <t>Parzellengrösse (Pflichtfeld)</t>
  </si>
  <si>
    <t>Was trifft bzgl. des Themas "Kulturschutznetz" auf dich zu?        (Pflichtfeld)</t>
  </si>
  <si>
    <t>Abkürzungen: SG = Saatgut / JP = Jungpflanze / PG = Pflanzgut</t>
  </si>
  <si>
    <t>De Cayennne</t>
  </si>
  <si>
    <t>Freiland-Chili rot</t>
  </si>
  <si>
    <t>Freiland-Chili bunt</t>
  </si>
  <si>
    <t>Freiland-Physalis</t>
  </si>
  <si>
    <t>Lila Luzi</t>
  </si>
  <si>
    <t>Anzahl Reihen</t>
  </si>
  <si>
    <t>Anzahl Reihen           (Deine Auswahl)</t>
  </si>
  <si>
    <t>Dein Saisonbeitrag</t>
  </si>
  <si>
    <t>Freiland-Eiertomate</t>
  </si>
  <si>
    <t>Brad's Atomic Grape</t>
  </si>
  <si>
    <t>Möhre</t>
  </si>
  <si>
    <t xml:space="preserve">Pastinake </t>
  </si>
  <si>
    <t xml:space="preserve">Zwiebel rot </t>
  </si>
  <si>
    <t xml:space="preserve">Zwiebel weiss </t>
  </si>
  <si>
    <t xml:space="preserve">Knoblauch </t>
  </si>
  <si>
    <t xml:space="preserve">Mangold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</si>
</sst>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0.000"/>
    <numFmt numFmtId="166" formatCode="_-* #,##0\ &quot;€&quot;_-;\-* #,##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CFEA4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12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D77"/>
        <bgColor indexed="64"/>
      </patternFill>
    </fill>
    <fill>
      <patternFill patternType="solid">
        <fgColor rgb="FFFCFEA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/>
    <xf numFmtId="0" fontId="0" fillId="0" borderId="0" xfId="0" applyAlignment="1">
      <alignment textRotation="45"/>
    </xf>
    <xf numFmtId="1" fontId="0" fillId="0" borderId="0" xfId="0" applyNumberFormat="1"/>
    <xf numFmtId="0" fontId="0" fillId="3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>
      <alignment horizontal="center"/>
    </xf>
    <xf numFmtId="44" fontId="0" fillId="7" borderId="1" xfId="1" applyNumberFormat="1" applyFont="1" applyFill="1" applyBorder="1"/>
    <xf numFmtId="0" fontId="0" fillId="7" borderId="0" xfId="0" applyFill="1"/>
    <xf numFmtId="0" fontId="0" fillId="7" borderId="0" xfId="0" applyFill="1" applyBorder="1"/>
    <xf numFmtId="44" fontId="0" fillId="7" borderId="0" xfId="0" applyNumberFormat="1" applyFill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8" borderId="0" xfId="0" applyFill="1"/>
    <xf numFmtId="44" fontId="0" fillId="3" borderId="21" xfId="1" applyFont="1" applyFill="1" applyBorder="1" applyAlignment="1" applyProtection="1">
      <alignment horizontal="center" vertical="center" wrapText="1"/>
      <protection locked="0"/>
    </xf>
    <xf numFmtId="0" fontId="4" fillId="3" borderId="7" xfId="1" applyNumberFormat="1" applyFont="1" applyFill="1" applyBorder="1" applyAlignment="1" applyProtection="1">
      <alignment horizontal="center" vertical="center"/>
      <protection locked="0"/>
    </xf>
    <xf numFmtId="0" fontId="4" fillId="3" borderId="14" xfId="1" applyNumberFormat="1" applyFont="1" applyFill="1" applyBorder="1" applyAlignment="1" applyProtection="1">
      <alignment horizontal="center" vertical="center"/>
      <protection locked="0"/>
    </xf>
    <xf numFmtId="0" fontId="0" fillId="9" borderId="0" xfId="0" applyFill="1"/>
    <xf numFmtId="0" fontId="0" fillId="9" borderId="0" xfId="0" applyFill="1" applyBorder="1"/>
    <xf numFmtId="44" fontId="0" fillId="9" borderId="0" xfId="1" applyFont="1" applyFill="1" applyBorder="1"/>
    <xf numFmtId="0" fontId="0" fillId="9" borderId="0" xfId="0" applyFill="1" applyAlignment="1">
      <alignment horizontal="left"/>
    </xf>
    <xf numFmtId="0" fontId="0" fillId="9" borderId="0" xfId="0" applyFill="1" applyAlignment="1">
      <alignment wrapText="1"/>
    </xf>
    <xf numFmtId="44" fontId="0" fillId="10" borderId="5" xfId="1" applyFont="1" applyFill="1" applyBorder="1"/>
    <xf numFmtId="0" fontId="0" fillId="10" borderId="5" xfId="0" applyFont="1" applyFill="1" applyBorder="1"/>
    <xf numFmtId="0" fontId="0" fillId="10" borderId="8" xfId="0" applyFont="1" applyFill="1" applyBorder="1" applyAlignment="1">
      <alignment horizontal="left"/>
    </xf>
    <xf numFmtId="0" fontId="0" fillId="10" borderId="6" xfId="0" applyFont="1" applyFill="1" applyBorder="1"/>
    <xf numFmtId="0" fontId="0" fillId="10" borderId="9" xfId="0" applyFont="1" applyFill="1" applyBorder="1" applyAlignment="1">
      <alignment horizontal="left"/>
    </xf>
    <xf numFmtId="44" fontId="0" fillId="10" borderId="22" xfId="1" applyFont="1" applyFill="1" applyBorder="1"/>
    <xf numFmtId="0" fontId="0" fillId="10" borderId="22" xfId="0" applyFont="1" applyFill="1" applyBorder="1"/>
    <xf numFmtId="0" fontId="0" fillId="10" borderId="23" xfId="0" applyFont="1" applyFill="1" applyBorder="1" applyAlignment="1">
      <alignment horizontal="left"/>
    </xf>
    <xf numFmtId="0" fontId="0" fillId="10" borderId="6" xfId="0" applyFill="1" applyBorder="1"/>
    <xf numFmtId="0" fontId="0" fillId="10" borderId="9" xfId="0" applyFill="1" applyBorder="1"/>
    <xf numFmtId="44" fontId="6" fillId="10" borderId="11" xfId="1" applyNumberFormat="1" applyFont="1" applyFill="1" applyBorder="1"/>
    <xf numFmtId="0" fontId="6" fillId="10" borderId="6" xfId="0" applyFont="1" applyFill="1" applyBorder="1"/>
    <xf numFmtId="0" fontId="6" fillId="10" borderId="9" xfId="0" applyFont="1" applyFill="1" applyBorder="1"/>
    <xf numFmtId="44" fontId="6" fillId="10" borderId="12" xfId="1" applyNumberFormat="1" applyFont="1" applyFill="1" applyBorder="1"/>
    <xf numFmtId="0" fontId="6" fillId="10" borderId="0" xfId="0" applyFont="1" applyFill="1" applyBorder="1"/>
    <xf numFmtId="0" fontId="6" fillId="10" borderId="20" xfId="0" applyFont="1" applyFill="1" applyBorder="1"/>
    <xf numFmtId="44" fontId="6" fillId="10" borderId="13" xfId="0" applyNumberFormat="1" applyFont="1" applyFill="1" applyBorder="1"/>
    <xf numFmtId="0" fontId="6" fillId="10" borderId="22" xfId="0" applyFont="1" applyFill="1" applyBorder="1"/>
    <xf numFmtId="44" fontId="6" fillId="10" borderId="22" xfId="1" applyFont="1" applyFill="1" applyBorder="1"/>
    <xf numFmtId="0" fontId="6" fillId="10" borderId="23" xfId="0" applyFont="1" applyFill="1" applyBorder="1"/>
    <xf numFmtId="0" fontId="0" fillId="10" borderId="23" xfId="0" applyFill="1" applyBorder="1"/>
    <xf numFmtId="0" fontId="0" fillId="10" borderId="0" xfId="0" applyFill="1" applyBorder="1"/>
    <xf numFmtId="44" fontId="0" fillId="10" borderId="1" xfId="1" applyFont="1" applyFill="1" applyBorder="1"/>
    <xf numFmtId="0" fontId="2" fillId="10" borderId="2" xfId="0" applyFont="1" applyFill="1" applyBorder="1" applyAlignment="1">
      <alignment horizontal="center" vertical="center" textRotation="45" wrapText="1"/>
    </xf>
    <xf numFmtId="0" fontId="0" fillId="10" borderId="2" xfId="0" applyFill="1" applyBorder="1" applyAlignment="1">
      <alignment horizontal="center" vertical="center" textRotation="45" wrapText="1"/>
    </xf>
    <xf numFmtId="0" fontId="0" fillId="10" borderId="1" xfId="0" applyFill="1" applyBorder="1" applyAlignment="1">
      <alignment vertical="center"/>
    </xf>
    <xf numFmtId="164" fontId="0" fillId="10" borderId="1" xfId="0" applyNumberFormat="1" applyFill="1" applyBorder="1" applyAlignment="1">
      <alignment horizontal="center"/>
    </xf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1" fontId="2" fillId="10" borderId="1" xfId="0" applyNumberFormat="1" applyFon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44" fontId="0" fillId="10" borderId="1" xfId="1" applyFont="1" applyFill="1" applyBorder="1" applyAlignment="1">
      <alignment horizontal="center"/>
    </xf>
    <xf numFmtId="43" fontId="0" fillId="10" borderId="1" xfId="2" applyFont="1" applyFill="1" applyBorder="1" applyAlignment="1">
      <alignment horizontal="center"/>
    </xf>
    <xf numFmtId="0" fontId="0" fillId="10" borderId="9" xfId="0" applyFill="1" applyBorder="1" applyAlignment="1">
      <alignment horizontal="left"/>
    </xf>
    <xf numFmtId="0" fontId="0" fillId="10" borderId="20" xfId="0" applyFill="1" applyBorder="1" applyAlignment="1">
      <alignment horizontal="left"/>
    </xf>
    <xf numFmtId="44" fontId="0" fillId="10" borderId="0" xfId="0" applyNumberFormat="1" applyFill="1" applyBorder="1" applyAlignment="1">
      <alignment horizontal="center" vertical="center"/>
    </xf>
    <xf numFmtId="0" fontId="2" fillId="10" borderId="13" xfId="0" applyFont="1" applyFill="1" applyBorder="1" applyAlignment="1">
      <alignment vertical="center"/>
    </xf>
    <xf numFmtId="0" fontId="2" fillId="10" borderId="22" xfId="0" applyFont="1" applyFill="1" applyBorder="1" applyAlignment="1">
      <alignment vertical="center"/>
    </xf>
    <xf numFmtId="44" fontId="2" fillId="10" borderId="22" xfId="1" applyFont="1" applyFill="1" applyBorder="1" applyAlignment="1">
      <alignment vertical="center"/>
    </xf>
    <xf numFmtId="0" fontId="2" fillId="10" borderId="23" xfId="0" applyFont="1" applyFill="1" applyBorder="1" applyAlignment="1">
      <alignment horizontal="left" vertical="center" wrapText="1"/>
    </xf>
    <xf numFmtId="0" fontId="0" fillId="10" borderId="22" xfId="0" applyFill="1" applyBorder="1"/>
    <xf numFmtId="0" fontId="0" fillId="10" borderId="23" xfId="0" applyFill="1" applyBorder="1" applyAlignment="1">
      <alignment horizontal="left"/>
    </xf>
    <xf numFmtId="0" fontId="0" fillId="10" borderId="11" xfId="0" applyFill="1" applyBorder="1" applyAlignment="1">
      <alignment horizontal="left"/>
    </xf>
    <xf numFmtId="0" fontId="0" fillId="10" borderId="9" xfId="0" applyFill="1" applyBorder="1" applyAlignment="1"/>
    <xf numFmtId="0" fontId="0" fillId="10" borderId="13" xfId="0" applyFill="1" applyBorder="1" applyAlignment="1">
      <alignment horizontal="left"/>
    </xf>
    <xf numFmtId="0" fontId="0" fillId="10" borderId="23" xfId="0" applyFill="1" applyBorder="1" applyAlignment="1"/>
    <xf numFmtId="164" fontId="0" fillId="10" borderId="12" xfId="0" applyNumberFormat="1" applyFill="1" applyBorder="1" applyAlignment="1">
      <alignment horizontal="right"/>
    </xf>
    <xf numFmtId="164" fontId="0" fillId="10" borderId="20" xfId="0" applyNumberFormat="1" applyFill="1" applyBorder="1" applyAlignment="1">
      <alignment horizontal="right"/>
    </xf>
    <xf numFmtId="164" fontId="2" fillId="10" borderId="13" xfId="0" applyNumberFormat="1" applyFont="1" applyFill="1" applyBorder="1" applyAlignment="1">
      <alignment horizontal="right" vertical="center"/>
    </xf>
    <xf numFmtId="164" fontId="2" fillId="10" borderId="23" xfId="0" applyNumberFormat="1" applyFont="1" applyFill="1" applyBorder="1" applyAlignment="1">
      <alignment horizontal="right" vertical="center"/>
    </xf>
    <xf numFmtId="164" fontId="0" fillId="10" borderId="20" xfId="0" applyNumberFormat="1" applyFill="1" applyBorder="1"/>
    <xf numFmtId="164" fontId="2" fillId="10" borderId="23" xfId="0" applyNumberFormat="1" applyFont="1" applyFill="1" applyBorder="1" applyAlignment="1">
      <alignment vertical="center"/>
    </xf>
    <xf numFmtId="44" fontId="0" fillId="9" borderId="0" xfId="0" applyNumberFormat="1" applyFill="1"/>
    <xf numFmtId="0" fontId="2" fillId="10" borderId="2" xfId="0" applyFont="1" applyFill="1" applyBorder="1" applyAlignment="1">
      <alignment horizontal="center" textRotation="45" wrapText="1"/>
    </xf>
    <xf numFmtId="0" fontId="0" fillId="10" borderId="0" xfId="0" applyFill="1" applyAlignment="1">
      <alignment textRotation="45" wrapText="1"/>
    </xf>
    <xf numFmtId="2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2" fontId="0" fillId="10" borderId="1" xfId="0" applyNumberFormat="1" applyFill="1" applyBorder="1" applyAlignment="1">
      <alignment vertical="center"/>
    </xf>
    <xf numFmtId="165" fontId="0" fillId="10" borderId="1" xfId="0" applyNumberFormat="1" applyFill="1" applyBorder="1" applyAlignment="1">
      <alignment horizontal="center"/>
    </xf>
    <xf numFmtId="44" fontId="0" fillId="10" borderId="1" xfId="0" applyNumberFormat="1" applyFill="1" applyBorder="1"/>
    <xf numFmtId="0" fontId="7" fillId="9" borderId="0" xfId="0" applyFont="1" applyFill="1"/>
    <xf numFmtId="164" fontId="7" fillId="9" borderId="0" xfId="0" applyNumberFormat="1" applyFont="1" applyFill="1"/>
    <xf numFmtId="0" fontId="7" fillId="9" borderId="0" xfId="0" applyFont="1" applyFill="1" applyAlignment="1">
      <alignment wrapText="1"/>
    </xf>
    <xf numFmtId="164" fontId="0" fillId="10" borderId="11" xfId="0" applyNumberFormat="1" applyFill="1" applyBorder="1" applyAlignment="1">
      <alignment horizontal="right"/>
    </xf>
    <xf numFmtId="164" fontId="0" fillId="10" borderId="9" xfId="0" applyNumberFormat="1" applyFill="1" applyBorder="1" applyAlignment="1">
      <alignment horizontal="right"/>
    </xf>
    <xf numFmtId="164" fontId="0" fillId="10" borderId="9" xfId="0" applyNumberFormat="1" applyFill="1" applyBorder="1"/>
    <xf numFmtId="44" fontId="0" fillId="10" borderId="6" xfId="0" applyNumberFormat="1" applyFill="1" applyBorder="1" applyAlignment="1">
      <alignment horizontal="center" vertical="center"/>
    </xf>
    <xf numFmtId="164" fontId="0" fillId="10" borderId="13" xfId="0" applyNumberFormat="1" applyFill="1" applyBorder="1" applyAlignment="1">
      <alignment horizontal="right"/>
    </xf>
    <xf numFmtId="164" fontId="0" fillId="10" borderId="23" xfId="0" applyNumberFormat="1" applyFill="1" applyBorder="1" applyAlignment="1">
      <alignment horizontal="right"/>
    </xf>
    <xf numFmtId="164" fontId="0" fillId="10" borderId="23" xfId="0" applyNumberFormat="1" applyFill="1" applyBorder="1"/>
    <xf numFmtId="44" fontId="0" fillId="10" borderId="22" xfId="0" applyNumberFormat="1" applyFill="1" applyBorder="1" applyAlignment="1">
      <alignment horizontal="center" vertical="center"/>
    </xf>
    <xf numFmtId="0" fontId="2" fillId="10" borderId="11" xfId="0" applyFont="1" applyFill="1" applyBorder="1"/>
    <xf numFmtId="0" fontId="0" fillId="10" borderId="6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11" xfId="0" applyFont="1" applyFill="1" applyBorder="1"/>
    <xf numFmtId="0" fontId="0" fillId="10" borderId="13" xfId="0" applyFont="1" applyFill="1" applyBorder="1"/>
    <xf numFmtId="0" fontId="0" fillId="10" borderId="12" xfId="0" applyFont="1" applyFill="1" applyBorder="1"/>
    <xf numFmtId="0" fontId="7" fillId="9" borderId="0" xfId="0" applyFont="1" applyFill="1" applyBorder="1"/>
    <xf numFmtId="166" fontId="10" fillId="10" borderId="13" xfId="0" applyNumberFormat="1" applyFont="1" applyFill="1" applyBorder="1"/>
    <xf numFmtId="0" fontId="3" fillId="10" borderId="22" xfId="0" applyFont="1" applyFill="1" applyBorder="1"/>
    <xf numFmtId="0" fontId="5" fillId="10" borderId="10" xfId="0" applyFont="1" applyFill="1" applyBorder="1"/>
    <xf numFmtId="44" fontId="6" fillId="10" borderId="6" xfId="1" applyFont="1" applyFill="1" applyBorder="1"/>
    <xf numFmtId="0" fontId="3" fillId="10" borderId="10" xfId="0" applyFont="1" applyFill="1" applyBorder="1" applyAlignment="1">
      <alignment vertical="center" wrapText="1"/>
    </xf>
    <xf numFmtId="44" fontId="0" fillId="11" borderId="15" xfId="1" applyFont="1" applyFill="1" applyBorder="1"/>
    <xf numFmtId="0" fontId="0" fillId="11" borderId="15" xfId="0" applyFont="1" applyFill="1" applyBorder="1"/>
    <xf numFmtId="0" fontId="0" fillId="11" borderId="15" xfId="0" applyFill="1" applyBorder="1"/>
    <xf numFmtId="0" fontId="0" fillId="11" borderId="16" xfId="0" applyFont="1" applyFill="1" applyBorder="1" applyAlignment="1">
      <alignment horizontal="left"/>
    </xf>
    <xf numFmtId="44" fontId="0" fillId="11" borderId="0" xfId="1" applyFont="1" applyFill="1" applyBorder="1"/>
    <xf numFmtId="0" fontId="0" fillId="11" borderId="0" xfId="0" applyFont="1" applyFill="1" applyBorder="1"/>
    <xf numFmtId="0" fontId="0" fillId="11" borderId="0" xfId="0" applyFill="1" applyBorder="1"/>
    <xf numFmtId="0" fontId="0" fillId="11" borderId="17" xfId="0" applyFont="1" applyFill="1" applyBorder="1" applyAlignment="1">
      <alignment horizontal="left"/>
    </xf>
    <xf numFmtId="0" fontId="0" fillId="11" borderId="18" xfId="0" applyFont="1" applyFill="1" applyBorder="1"/>
    <xf numFmtId="0" fontId="0" fillId="11" borderId="19" xfId="0" applyFont="1" applyFill="1" applyBorder="1" applyAlignment="1">
      <alignment horizontal="left"/>
    </xf>
    <xf numFmtId="0" fontId="0" fillId="9" borderId="0" xfId="0" applyFill="1" applyProtection="1">
      <protection locked="0"/>
    </xf>
    <xf numFmtId="0" fontId="2" fillId="3" borderId="2" xfId="0" applyFont="1" applyFill="1" applyBorder="1" applyAlignment="1">
      <alignment horizontal="center" vertical="center" textRotation="45" wrapText="1"/>
    </xf>
    <xf numFmtId="0" fontId="2" fillId="3" borderId="2" xfId="0" applyFont="1" applyFill="1" applyBorder="1" applyAlignment="1">
      <alignment horizontal="center" textRotation="45" wrapText="1"/>
    </xf>
    <xf numFmtId="44" fontId="4" fillId="10" borderId="6" xfId="1" applyFont="1" applyFill="1" applyBorder="1" applyAlignment="1">
      <alignment horizontal="left" vertical="center"/>
    </xf>
    <xf numFmtId="44" fontId="0" fillId="11" borderId="18" xfId="1" applyFont="1" applyFill="1" applyBorder="1" applyAlignment="1">
      <alignment horizontal="left" vertical="top"/>
    </xf>
    <xf numFmtId="0" fontId="2" fillId="10" borderId="13" xfId="0" applyFont="1" applyFill="1" applyBorder="1" applyAlignment="1">
      <alignment horizontal="left" vertical="center" wrapText="1"/>
    </xf>
    <xf numFmtId="2" fontId="0" fillId="10" borderId="1" xfId="0" applyNumberFormat="1" applyFill="1" applyBorder="1"/>
    <xf numFmtId="0" fontId="8" fillId="6" borderId="0" xfId="0" applyFont="1" applyFill="1" applyBorder="1" applyAlignment="1">
      <alignment horizontal="center" vertical="center" textRotation="180"/>
    </xf>
    <xf numFmtId="0" fontId="8" fillId="6" borderId="22" xfId="0" applyFont="1" applyFill="1" applyBorder="1" applyAlignment="1">
      <alignment horizontal="center" vertical="center" textRotation="180"/>
    </xf>
    <xf numFmtId="0" fontId="2" fillId="10" borderId="11" xfId="0" applyFont="1" applyFill="1" applyBorder="1" applyAlignment="1">
      <alignment horizontal="left" vertical="center" wrapText="1"/>
    </xf>
    <xf numFmtId="0" fontId="2" fillId="10" borderId="12" xfId="0" applyFont="1" applyFill="1" applyBorder="1" applyAlignment="1">
      <alignment horizontal="left" vertical="center" wrapText="1"/>
    </xf>
    <xf numFmtId="0" fontId="2" fillId="10" borderId="1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textRotation="180"/>
    </xf>
    <xf numFmtId="0" fontId="5" fillId="5" borderId="3" xfId="0" applyFont="1" applyFill="1" applyBorder="1" applyAlignment="1">
      <alignment horizontal="center" vertical="center" textRotation="180"/>
    </xf>
    <xf numFmtId="0" fontId="5" fillId="5" borderId="4" xfId="0" applyFont="1" applyFill="1" applyBorder="1" applyAlignment="1">
      <alignment horizontal="center" vertical="center" textRotation="180"/>
    </xf>
    <xf numFmtId="0" fontId="9" fillId="4" borderId="2" xfId="0" applyFont="1" applyFill="1" applyBorder="1" applyAlignment="1">
      <alignment horizontal="center" vertical="center" textRotation="180" wrapText="1"/>
    </xf>
    <xf numFmtId="0" fontId="9" fillId="4" borderId="3" xfId="0" applyFont="1" applyFill="1" applyBorder="1" applyAlignment="1">
      <alignment horizontal="center" vertical="center" textRotation="180" wrapText="1"/>
    </xf>
    <xf numFmtId="0" fontId="9" fillId="4" borderId="4" xfId="0" applyFont="1" applyFill="1" applyBorder="1" applyAlignment="1">
      <alignment horizontal="center" vertical="center" textRotation="180" wrapText="1"/>
    </xf>
    <xf numFmtId="0" fontId="11" fillId="6" borderId="2" xfId="0" applyFont="1" applyFill="1" applyBorder="1" applyAlignment="1">
      <alignment horizontal="center" vertical="center" textRotation="180"/>
    </xf>
    <xf numFmtId="0" fontId="11" fillId="6" borderId="3" xfId="0" applyFont="1" applyFill="1" applyBorder="1" applyAlignment="1">
      <alignment horizontal="center" vertical="center" textRotation="180"/>
    </xf>
    <xf numFmtId="0" fontId="11" fillId="6" borderId="4" xfId="0" applyFont="1" applyFill="1" applyBorder="1" applyAlignment="1">
      <alignment horizontal="center" vertical="center" textRotation="180"/>
    </xf>
    <xf numFmtId="0" fontId="3" fillId="10" borderId="11" xfId="0" applyFont="1" applyFill="1" applyBorder="1" applyAlignment="1">
      <alignment vertical="center" wrapText="1"/>
    </xf>
    <xf numFmtId="0" fontId="4" fillId="3" borderId="14" xfId="1" applyNumberFormat="1" applyFont="1" applyFill="1" applyBorder="1" applyAlignment="1" applyProtection="1">
      <alignment horizontal="center" vertical="center"/>
      <protection locked="0"/>
    </xf>
    <xf numFmtId="0" fontId="4" fillId="3" borderId="24" xfId="1" applyNumberFormat="1" applyFont="1" applyFill="1" applyBorder="1" applyAlignment="1" applyProtection="1">
      <alignment horizontal="center" vertical="center"/>
      <protection locked="0"/>
    </xf>
    <xf numFmtId="0" fontId="4" fillId="3" borderId="21" xfId="1" applyNumberFormat="1" applyFont="1" applyFill="1" applyBorder="1" applyAlignment="1" applyProtection="1">
      <alignment horizontal="center" vertical="center"/>
      <protection locked="0"/>
    </xf>
  </cellXfs>
  <cellStyles count="3">
    <cellStyle name="Komma" xfId="2" builtinId="3"/>
    <cellStyle name="Standard" xfId="0" builtinId="0"/>
    <cellStyle name="Währung" xfId="1" builtinId="4"/>
  </cellStyles>
  <dxfs count="27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CFEA4"/>
      <color rgb="FFFAFD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1"/>
  <sheetViews>
    <sheetView tabSelected="1" zoomScale="90" zoomScaleNormal="90" workbookViewId="0">
      <selection activeCell="W102" sqref="W102"/>
    </sheetView>
  </sheetViews>
  <sheetFormatPr baseColWidth="10" defaultRowHeight="15" x14ac:dyDescent="0.25"/>
  <cols>
    <col min="1" max="1" width="3.42578125" style="13" customWidth="1"/>
    <col min="2" max="2" width="7.5703125" customWidth="1"/>
    <col min="3" max="3" width="2.140625" style="8" customWidth="1"/>
    <col min="4" max="4" width="20.5703125" customWidth="1"/>
    <col min="5" max="5" width="20.140625" customWidth="1"/>
    <col min="6" max="6" width="8" customWidth="1"/>
    <col min="7" max="7" width="0.140625" hidden="1" customWidth="1"/>
    <col min="8" max="8" width="8.28515625" customWidth="1"/>
    <col min="9" max="9" width="9.28515625" customWidth="1"/>
    <col min="10" max="10" width="0.140625" hidden="1" customWidth="1"/>
    <col min="11" max="11" width="10.28515625" customWidth="1"/>
    <col min="12" max="12" width="7.5703125" customWidth="1"/>
    <col min="13" max="13" width="7.28515625" customWidth="1"/>
    <col min="14" max="14" width="13.7109375" hidden="1" customWidth="1"/>
    <col min="15" max="15" width="9" hidden="1" customWidth="1"/>
    <col min="16" max="16" width="5.7109375" hidden="1" customWidth="1"/>
    <col min="17" max="17" width="9.28515625" hidden="1" customWidth="1"/>
    <col min="18" max="18" width="8.140625" hidden="1" customWidth="1"/>
    <col min="19" max="19" width="6" hidden="1" customWidth="1"/>
    <col min="20" max="20" width="10.85546875" hidden="1" customWidth="1"/>
    <col min="21" max="21" width="12.140625" customWidth="1"/>
    <col min="22" max="22" width="7.42578125" customWidth="1"/>
    <col min="23" max="23" width="6" customWidth="1"/>
    <col min="24" max="24" width="12.42578125" customWidth="1"/>
    <col min="25" max="25" width="3.28515625" customWidth="1"/>
    <col min="26" max="26" width="8" customWidth="1"/>
    <col min="27" max="27" width="4.5703125" customWidth="1"/>
    <col min="28" max="28" width="12.28515625" customWidth="1"/>
    <col min="29" max="29" width="19.7109375" style="12" customWidth="1"/>
    <col min="30" max="30" width="25.5703125" style="8" customWidth="1"/>
    <col min="31" max="43" width="11.42578125" style="17"/>
  </cols>
  <sheetData>
    <row r="1" spans="1:43" x14ac:dyDescent="0.25">
      <c r="A1" s="18"/>
      <c r="B1" s="17"/>
      <c r="C1" s="17"/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x14ac:dyDescent="0.25">
      <c r="A2" s="17"/>
      <c r="B2" s="17"/>
      <c r="C2" s="17"/>
      <c r="D2" s="17" t="s">
        <v>231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43" x14ac:dyDescent="0.25">
      <c r="A3" s="17"/>
      <c r="B3" s="17"/>
      <c r="C3" s="17"/>
      <c r="D3" s="17" t="s">
        <v>236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43" s="17" customFormat="1" ht="15.75" thickBot="1" x14ac:dyDescent="0.3">
      <c r="A4" s="18"/>
      <c r="D4" s="18"/>
      <c r="E4" s="19"/>
      <c r="F4" s="19"/>
      <c r="G4" s="18"/>
      <c r="H4" s="18"/>
      <c r="I4" s="18"/>
      <c r="J4" s="18"/>
      <c r="K4" s="18"/>
      <c r="L4" s="18"/>
      <c r="M4" s="18"/>
      <c r="N4" s="18"/>
      <c r="O4" s="18"/>
      <c r="P4" s="18"/>
      <c r="AC4" s="20"/>
    </row>
    <row r="5" spans="1:43" ht="38.25" thickBot="1" x14ac:dyDescent="0.3">
      <c r="A5" s="17"/>
      <c r="B5" s="17"/>
      <c r="C5" s="17"/>
      <c r="D5" s="105" t="s">
        <v>233</v>
      </c>
      <c r="E5" s="15" t="s">
        <v>53</v>
      </c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4"/>
      <c r="AD5" s="17"/>
    </row>
    <row r="6" spans="1:43" ht="38.25" thickBot="1" x14ac:dyDescent="0.3">
      <c r="A6" s="17"/>
      <c r="B6" s="17"/>
      <c r="C6" s="17"/>
      <c r="D6" s="105" t="s">
        <v>232</v>
      </c>
      <c r="E6" s="15" t="s">
        <v>53</v>
      </c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4"/>
      <c r="AD6" s="83"/>
      <c r="AE6" s="83"/>
    </row>
    <row r="7" spans="1:43" ht="38.25" thickBot="1" x14ac:dyDescent="0.3">
      <c r="A7" s="17"/>
      <c r="B7" s="17"/>
      <c r="C7" s="17"/>
      <c r="D7" s="137" t="s">
        <v>234</v>
      </c>
      <c r="E7" s="16" t="s">
        <v>178</v>
      </c>
      <c r="F7" s="119" t="s">
        <v>62</v>
      </c>
      <c r="G7" s="25"/>
      <c r="H7" s="25"/>
      <c r="I7" s="25" t="str">
        <f>IF(E7=50,"Deine Parzelle hat die Masse 2 m x 25 m. D.h. eine Gemüsekulturreihe auf deiner Parzelle ist 2 m lang",IF(E7=75,"Deine Parzelle hat die Masse 3 m x 25 m. D.h. eine Gemüsekulturreihe auf deiner Parzelle ist 3 m lang.",IF(E7=100,"Deine Parzelle hat die Masse 4 m x 25 m. D.h. eine Gemüsekulturreihe auf deiner Parzelle ist 4 m lang.","bitte Parzellengrösse auswählen")))</f>
        <v>bitte Parzellengrösse auswählen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6"/>
      <c r="AD7" s="100" t="s">
        <v>150</v>
      </c>
      <c r="AE7" s="100" t="s">
        <v>151</v>
      </c>
    </row>
    <row r="8" spans="1:43" ht="16.5" customHeight="1" x14ac:dyDescent="0.25">
      <c r="A8" s="17"/>
      <c r="B8" s="17"/>
      <c r="C8" s="17"/>
      <c r="D8" s="125" t="s">
        <v>235</v>
      </c>
      <c r="E8" s="138" t="s">
        <v>178</v>
      </c>
      <c r="F8" s="106" t="s">
        <v>193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8"/>
      <c r="T8" s="108"/>
      <c r="U8" s="107"/>
      <c r="V8" s="107"/>
      <c r="W8" s="107"/>
      <c r="X8" s="107"/>
      <c r="Y8" s="107"/>
      <c r="Z8" s="107"/>
      <c r="AA8" s="107"/>
      <c r="AB8" s="107"/>
      <c r="AC8" s="109"/>
      <c r="AD8" s="100" t="e">
        <f>E7/25</f>
        <v>#VALUE!</v>
      </c>
      <c r="AE8" s="100" t="e">
        <f>E7/AD8</f>
        <v>#VALUE!</v>
      </c>
    </row>
    <row r="9" spans="1:43" x14ac:dyDescent="0.25">
      <c r="A9" s="17"/>
      <c r="B9" s="17"/>
      <c r="C9" s="17"/>
      <c r="D9" s="126"/>
      <c r="E9" s="139"/>
      <c r="F9" s="110" t="s">
        <v>194</v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2"/>
      <c r="T9" s="112"/>
      <c r="U9" s="111"/>
      <c r="V9" s="111"/>
      <c r="W9" s="111"/>
      <c r="X9" s="111"/>
      <c r="Y9" s="111"/>
      <c r="Z9" s="111"/>
      <c r="AA9" s="111"/>
      <c r="AB9" s="111"/>
      <c r="AC9" s="113"/>
      <c r="AD9" s="83" t="s">
        <v>152</v>
      </c>
      <c r="AE9" s="83"/>
    </row>
    <row r="10" spans="1:43" x14ac:dyDescent="0.25">
      <c r="A10" s="17"/>
      <c r="B10" s="17"/>
      <c r="C10" s="17"/>
      <c r="D10" s="126"/>
      <c r="E10" s="139"/>
      <c r="F10" s="110" t="s">
        <v>195</v>
      </c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3"/>
      <c r="AD10" s="100" t="str">
        <f>E8</f>
        <v>bitte auswählen</v>
      </c>
      <c r="AE10" s="83"/>
    </row>
    <row r="11" spans="1:43" ht="25.5" customHeight="1" thickBot="1" x14ac:dyDescent="0.3">
      <c r="A11" s="17"/>
      <c r="B11" s="17"/>
      <c r="C11" s="17"/>
      <c r="D11" s="127"/>
      <c r="E11" s="140"/>
      <c r="F11" s="120" t="s">
        <v>196</v>
      </c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5"/>
      <c r="AD11" s="83"/>
      <c r="AE11" s="83"/>
    </row>
    <row r="12" spans="1:43" ht="57.75" customHeight="1" thickBot="1" x14ac:dyDescent="0.3">
      <c r="A12" s="17"/>
      <c r="B12" s="17"/>
      <c r="C12" s="17"/>
      <c r="D12" s="121" t="s">
        <v>177</v>
      </c>
      <c r="E12" s="14" t="s">
        <v>53</v>
      </c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9"/>
      <c r="AD12" s="17"/>
    </row>
    <row r="13" spans="1:43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43" ht="15" customHeight="1" x14ac:dyDescent="0.25">
      <c r="A14" s="17"/>
      <c r="B14" s="17"/>
      <c r="C14" s="17"/>
      <c r="D14" s="103" t="s">
        <v>205</v>
      </c>
      <c r="E14" s="33"/>
      <c r="F14" s="104"/>
      <c r="G14" s="33"/>
      <c r="H14" s="33"/>
      <c r="I14" s="33"/>
      <c r="J14" s="33"/>
      <c r="K14" s="34"/>
      <c r="L14" s="17"/>
      <c r="M14" s="17"/>
      <c r="N14" s="8"/>
      <c r="O14" s="8"/>
      <c r="P14" s="8"/>
      <c r="Q14" s="8"/>
      <c r="R14" s="8"/>
      <c r="S14" s="8"/>
      <c r="T14" s="8"/>
      <c r="U14" s="94" t="s">
        <v>219</v>
      </c>
      <c r="V14" s="30"/>
      <c r="W14" s="30"/>
      <c r="X14" s="65" t="s">
        <v>221</v>
      </c>
      <c r="Y14" s="66"/>
      <c r="Z14" s="65" t="s">
        <v>222</v>
      </c>
      <c r="AA14" s="31"/>
      <c r="AB14" s="95" t="s">
        <v>213</v>
      </c>
      <c r="AC14" s="56"/>
      <c r="AD14" s="17"/>
    </row>
    <row r="15" spans="1:43" ht="15.75" x14ac:dyDescent="0.25">
      <c r="A15" s="17"/>
      <c r="B15" s="17"/>
      <c r="C15" s="17"/>
      <c r="D15" s="32">
        <f>IF(E7=100,529,IF(E7=75,419,309))</f>
        <v>309</v>
      </c>
      <c r="E15" s="33" t="s">
        <v>154</v>
      </c>
      <c r="F15" s="33"/>
      <c r="G15" s="33"/>
      <c r="H15" s="33"/>
      <c r="I15" s="33"/>
      <c r="J15" s="34"/>
      <c r="K15" s="34"/>
      <c r="L15" s="17"/>
      <c r="M15" s="17"/>
      <c r="N15" s="9"/>
      <c r="O15" s="9"/>
      <c r="P15" s="9"/>
      <c r="Q15" s="9"/>
      <c r="R15" s="9"/>
      <c r="S15" s="9"/>
      <c r="T15" s="9"/>
      <c r="U15" s="98" t="s">
        <v>53</v>
      </c>
      <c r="V15" s="63"/>
      <c r="W15" s="63"/>
      <c r="X15" s="67" t="s">
        <v>206</v>
      </c>
      <c r="Y15" s="68"/>
      <c r="Z15" s="67" t="s">
        <v>206</v>
      </c>
      <c r="AA15" s="68"/>
      <c r="AB15" s="96"/>
      <c r="AC15" s="64"/>
      <c r="AD15" s="17"/>
    </row>
    <row r="16" spans="1:43" ht="15.75" x14ac:dyDescent="0.25">
      <c r="A16" s="17"/>
      <c r="B16" s="17"/>
      <c r="C16" s="17"/>
      <c r="D16" s="35">
        <v>7</v>
      </c>
      <c r="E16" s="36" t="s">
        <v>176</v>
      </c>
      <c r="F16" s="36"/>
      <c r="G16" s="36"/>
      <c r="H16" s="36"/>
      <c r="I16" s="36"/>
      <c r="J16" s="37"/>
      <c r="K16" s="37"/>
      <c r="L16" s="17"/>
      <c r="M16" s="17"/>
      <c r="N16" s="9"/>
      <c r="O16" s="9"/>
      <c r="P16" s="9"/>
      <c r="Q16" s="9"/>
      <c r="R16" s="9"/>
      <c r="S16" s="9"/>
      <c r="T16" s="9"/>
      <c r="U16" s="97" t="s">
        <v>207</v>
      </c>
      <c r="V16" s="30"/>
      <c r="W16" s="30"/>
      <c r="X16" s="86" t="e">
        <f>I52</f>
        <v>#VALUE!</v>
      </c>
      <c r="Y16" s="87" t="s">
        <v>62</v>
      </c>
      <c r="Z16" s="86" t="e">
        <f>I53</f>
        <v>#VALUE!</v>
      </c>
      <c r="AA16" s="88" t="s">
        <v>62</v>
      </c>
      <c r="AB16" s="89" t="e">
        <f>U55*-1</f>
        <v>#VALUE!</v>
      </c>
      <c r="AC16" s="56"/>
      <c r="AD16" s="17"/>
    </row>
    <row r="17" spans="1:43" ht="15.75" x14ac:dyDescent="0.25">
      <c r="A17" s="17"/>
      <c r="B17" s="17"/>
      <c r="C17" s="17"/>
      <c r="D17" s="35">
        <f>IF(AND(AD10=1,E7=50),13,IF(AND(AD10=1,E7=75),26,IF(AND(AD10=1,E7=100),26,0)))</f>
        <v>0</v>
      </c>
      <c r="E17" s="36" t="s">
        <v>144</v>
      </c>
      <c r="F17" s="36"/>
      <c r="G17" s="36"/>
      <c r="H17" s="36"/>
      <c r="I17" s="36"/>
      <c r="J17" s="37"/>
      <c r="K17" s="37"/>
      <c r="L17" s="17"/>
      <c r="M17" s="17"/>
      <c r="N17" s="8"/>
      <c r="O17" s="8"/>
      <c r="P17" s="8"/>
      <c r="Q17" s="8"/>
      <c r="R17" s="8"/>
      <c r="S17" s="8"/>
      <c r="T17" s="8"/>
      <c r="U17" s="99" t="s">
        <v>208</v>
      </c>
      <c r="V17" s="43"/>
      <c r="W17" s="43"/>
      <c r="X17" s="69" t="e">
        <f>I73</f>
        <v>#VALUE!</v>
      </c>
      <c r="Y17" s="70" t="s">
        <v>62</v>
      </c>
      <c r="Z17" s="69" t="e">
        <f>I74</f>
        <v>#VALUE!</v>
      </c>
      <c r="AA17" s="73" t="s">
        <v>62</v>
      </c>
      <c r="AB17" s="58" t="e">
        <f>U76*-1</f>
        <v>#VALUE!</v>
      </c>
      <c r="AC17" s="57"/>
      <c r="AD17" s="17"/>
    </row>
    <row r="18" spans="1:43" ht="15.75" x14ac:dyDescent="0.25">
      <c r="A18" s="17"/>
      <c r="B18" s="17"/>
      <c r="C18" s="17"/>
      <c r="D18" s="38" t="e">
        <f>IF(SUM(U55+U76+U94+U120)&gt;0,SUM(U55+U76+U94+U120),0)</f>
        <v>#VALUE!</v>
      </c>
      <c r="E18" s="39" t="s">
        <v>153</v>
      </c>
      <c r="F18" s="39"/>
      <c r="G18" s="39"/>
      <c r="H18" s="39"/>
      <c r="I18" s="40"/>
      <c r="J18" s="37"/>
      <c r="K18" s="41"/>
      <c r="L18" s="17"/>
      <c r="M18" s="17"/>
      <c r="N18" s="8"/>
      <c r="O18" s="8"/>
      <c r="P18" s="8"/>
      <c r="Q18" s="8"/>
      <c r="R18" s="8"/>
      <c r="S18" s="8"/>
      <c r="T18" s="8"/>
      <c r="U18" s="99" t="s">
        <v>210</v>
      </c>
      <c r="V18" s="43"/>
      <c r="W18" s="43"/>
      <c r="X18" s="69" t="e">
        <f>I91</f>
        <v>#VALUE!</v>
      </c>
      <c r="Y18" s="70" t="s">
        <v>62</v>
      </c>
      <c r="Z18" s="69" t="e">
        <f>I92</f>
        <v>#VALUE!</v>
      </c>
      <c r="AA18" s="73" t="s">
        <v>62</v>
      </c>
      <c r="AB18" s="58" t="e">
        <f>U94*-1</f>
        <v>#VALUE!</v>
      </c>
      <c r="AC18" s="57"/>
      <c r="AD18" s="17"/>
    </row>
    <row r="19" spans="1:43" ht="21" x14ac:dyDescent="0.45">
      <c r="A19" s="17"/>
      <c r="B19" s="17"/>
      <c r="C19" s="17"/>
      <c r="D19" s="101" t="e">
        <f>SUM(D15:D18)</f>
        <v>#VALUE!</v>
      </c>
      <c r="E19" s="102" t="s">
        <v>244</v>
      </c>
      <c r="F19" s="39"/>
      <c r="G19" s="39"/>
      <c r="H19" s="39"/>
      <c r="I19" s="39"/>
      <c r="J19" s="42"/>
      <c r="K19" s="41"/>
      <c r="L19" s="17"/>
      <c r="M19" s="17"/>
      <c r="N19" s="8"/>
      <c r="O19" s="8"/>
      <c r="P19" s="8"/>
      <c r="Q19" s="8"/>
      <c r="R19" s="8"/>
      <c r="S19" s="8"/>
      <c r="T19" s="8"/>
      <c r="U19" s="99" t="s">
        <v>211</v>
      </c>
      <c r="V19" s="43"/>
      <c r="W19" s="43"/>
      <c r="X19" s="69" t="e">
        <f>I117</f>
        <v>#VALUE!</v>
      </c>
      <c r="Y19" s="70" t="s">
        <v>62</v>
      </c>
      <c r="Z19" s="69" t="e">
        <f>I118</f>
        <v>#VALUE!</v>
      </c>
      <c r="AA19" s="73" t="s">
        <v>62</v>
      </c>
      <c r="AB19" s="58" t="e">
        <f>U120*-1</f>
        <v>#VALUE!</v>
      </c>
      <c r="AC19" s="57"/>
      <c r="AD19" s="17"/>
    </row>
    <row r="20" spans="1:43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8"/>
      <c r="O20" s="8"/>
      <c r="P20" s="8"/>
      <c r="Q20" s="8"/>
      <c r="R20" s="8"/>
      <c r="S20" s="8"/>
      <c r="T20" s="8"/>
      <c r="U20" s="98" t="s">
        <v>212</v>
      </c>
      <c r="V20" s="63"/>
      <c r="W20" s="63"/>
      <c r="X20" s="90" t="e">
        <f>I128</f>
        <v>#VALUE!</v>
      </c>
      <c r="Y20" s="91" t="s">
        <v>62</v>
      </c>
      <c r="Z20" s="90" t="e">
        <f>I129</f>
        <v>#VALUE!</v>
      </c>
      <c r="AA20" s="92" t="s">
        <v>62</v>
      </c>
      <c r="AB20" s="93">
        <f>0*-1</f>
        <v>0</v>
      </c>
      <c r="AC20" s="64"/>
      <c r="AD20" s="17"/>
    </row>
    <row r="21" spans="1:43" ht="33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8"/>
      <c r="O21" s="8"/>
      <c r="P21" s="8"/>
      <c r="Q21" s="8"/>
      <c r="R21" s="8"/>
      <c r="S21" s="8"/>
      <c r="T21" s="8"/>
      <c r="U21" s="59" t="s">
        <v>214</v>
      </c>
      <c r="V21" s="60"/>
      <c r="W21" s="60"/>
      <c r="X21" s="71" t="e">
        <f>SUM(X16:X20)</f>
        <v>#VALUE!</v>
      </c>
      <c r="Y21" s="72" t="s">
        <v>62</v>
      </c>
      <c r="Z21" s="71" t="e">
        <f>SUM(Z16:Z20)</f>
        <v>#VALUE!</v>
      </c>
      <c r="AA21" s="74" t="s">
        <v>62</v>
      </c>
      <c r="AB21" s="61" t="e">
        <f>ABS(SUM(AB16:AB20))</f>
        <v>#VALUE!</v>
      </c>
      <c r="AC21" s="62" t="e">
        <f>IF(SUM(AB16:AB20)&lt;0,"zusätzlich zu zahlen","noch verfügbares Budget für JP/SG/PG")</f>
        <v>#VALUE!</v>
      </c>
      <c r="AD21" s="17"/>
    </row>
    <row r="22" spans="1:43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43" s="3" customFormat="1" ht="82.5" customHeight="1" x14ac:dyDescent="0.25">
      <c r="A23" s="17"/>
      <c r="B23" s="17"/>
      <c r="C23" s="17"/>
      <c r="D23" s="45" t="s">
        <v>63</v>
      </c>
      <c r="E23" s="45" t="s">
        <v>89</v>
      </c>
      <c r="F23" s="45" t="s">
        <v>175</v>
      </c>
      <c r="G23" s="46" t="s">
        <v>156</v>
      </c>
      <c r="H23" s="45" t="s">
        <v>182</v>
      </c>
      <c r="I23" s="117" t="s">
        <v>243</v>
      </c>
      <c r="J23" s="45" t="s">
        <v>183</v>
      </c>
      <c r="K23" s="45" t="s">
        <v>188</v>
      </c>
      <c r="L23" s="45" t="s">
        <v>180</v>
      </c>
      <c r="M23" s="45" t="s">
        <v>181</v>
      </c>
      <c r="N23" s="45" t="s">
        <v>157</v>
      </c>
      <c r="O23" s="45" t="s">
        <v>158</v>
      </c>
      <c r="P23" s="45" t="s">
        <v>73</v>
      </c>
      <c r="Q23" s="45" t="s">
        <v>74</v>
      </c>
      <c r="R23" s="45" t="s">
        <v>81</v>
      </c>
      <c r="S23" s="45" t="s">
        <v>83</v>
      </c>
      <c r="T23" s="45" t="s">
        <v>82</v>
      </c>
      <c r="U23" s="45" t="s">
        <v>143</v>
      </c>
      <c r="V23" s="45" t="s">
        <v>159</v>
      </c>
      <c r="W23" s="45"/>
      <c r="X23" s="83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ht="15.75" customHeight="1" x14ac:dyDescent="0.25">
      <c r="A24" s="17"/>
      <c r="B24" s="128" t="s">
        <v>160</v>
      </c>
      <c r="C24" s="17"/>
      <c r="D24" s="47" t="s">
        <v>247</v>
      </c>
      <c r="E24" s="47" t="s">
        <v>139</v>
      </c>
      <c r="F24" s="48" t="s">
        <v>71</v>
      </c>
      <c r="G24" s="49">
        <v>4</v>
      </c>
      <c r="H24" s="50">
        <v>4</v>
      </c>
      <c r="I24" s="5">
        <v>4</v>
      </c>
      <c r="J24" s="48" t="e">
        <f t="shared" ref="J24:J38" si="0">$E$7/25/M24*I24</f>
        <v>#VALUE!</v>
      </c>
      <c r="K24" s="51" t="e">
        <f t="shared" ref="K24:K50" si="1">ROUND(J24,0)</f>
        <v>#VALUE!</v>
      </c>
      <c r="L24" s="52">
        <v>0.3</v>
      </c>
      <c r="M24" s="52">
        <v>0.01</v>
      </c>
      <c r="N24" s="52">
        <v>1.03</v>
      </c>
      <c r="O24" s="53">
        <v>2169</v>
      </c>
      <c r="P24" s="48" t="e">
        <f>N24/1000*K24</f>
        <v>#VALUE!</v>
      </c>
      <c r="Q24" s="48" t="e">
        <f>P24*1.1</f>
        <v>#VALUE!</v>
      </c>
      <c r="R24" s="54" t="e">
        <f>Q24*O24/1000*1.1</f>
        <v>#VALUE!</v>
      </c>
      <c r="S24" s="54" t="e">
        <f>IF(I24&gt;0,R24/T24,1)</f>
        <v>#VALUE!</v>
      </c>
      <c r="T24" s="55">
        <f>I24/G24</f>
        <v>1</v>
      </c>
      <c r="U24" s="54" t="e">
        <f>ROUND(IF(AND(S24&gt;0,S24&lt;1),1*T24,R24),1)</f>
        <v>#VALUE!</v>
      </c>
      <c r="V24" s="122" t="e">
        <f t="shared" ref="V24:V50" si="2">$AD$8*I24*L24</f>
        <v>#VALUE!</v>
      </c>
      <c r="W24" s="49" t="s">
        <v>155</v>
      </c>
      <c r="X24" s="84" t="e">
        <f>$AD$8*'Kulturplan (veränderbar)'!H24*L24</f>
        <v>#VALUE!</v>
      </c>
      <c r="Y24" s="17"/>
      <c r="Z24" s="17"/>
      <c r="AA24" s="17"/>
      <c r="AB24" s="17"/>
      <c r="AC24" s="17"/>
      <c r="AD24" s="17"/>
    </row>
    <row r="25" spans="1:43" x14ac:dyDescent="0.25">
      <c r="A25" s="17"/>
      <c r="B25" s="129"/>
      <c r="C25" s="17"/>
      <c r="D25" s="47" t="s">
        <v>248</v>
      </c>
      <c r="E25" s="47" t="s">
        <v>140</v>
      </c>
      <c r="F25" s="48" t="s">
        <v>71</v>
      </c>
      <c r="G25" s="49">
        <v>2</v>
      </c>
      <c r="H25" s="50">
        <v>2</v>
      </c>
      <c r="I25" s="5">
        <v>2</v>
      </c>
      <c r="J25" s="48" t="e">
        <f t="shared" si="0"/>
        <v>#VALUE!</v>
      </c>
      <c r="K25" s="51" t="e">
        <f t="shared" si="1"/>
        <v>#VALUE!</v>
      </c>
      <c r="L25" s="52">
        <v>0.4</v>
      </c>
      <c r="M25" s="52">
        <v>0.04</v>
      </c>
      <c r="N25" s="52">
        <v>3.81</v>
      </c>
      <c r="O25" s="53">
        <v>1445</v>
      </c>
      <c r="P25" s="48" t="e">
        <f>N25/1000*K25</f>
        <v>#VALUE!</v>
      </c>
      <c r="Q25" s="48" t="e">
        <f>P25*1.1</f>
        <v>#VALUE!</v>
      </c>
      <c r="R25" s="54" t="e">
        <f>Q25*O25/1000*1.1</f>
        <v>#VALUE!</v>
      </c>
      <c r="S25" s="54" t="e">
        <f>IF(I25&gt;0,R25/T25,1)</f>
        <v>#VALUE!</v>
      </c>
      <c r="T25" s="55">
        <f>I25/G25</f>
        <v>1</v>
      </c>
      <c r="U25" s="54" t="e">
        <f>ROUND(IF(AND(S25&gt;0,S25&lt;1),1*T25,R25),1)</f>
        <v>#VALUE!</v>
      </c>
      <c r="V25" s="122" t="e">
        <f t="shared" si="2"/>
        <v>#VALUE!</v>
      </c>
      <c r="W25" s="49" t="s">
        <v>155</v>
      </c>
      <c r="X25" s="84" t="e">
        <f t="shared" ref="X25:X50" si="3">$AD$8*H25*L25</f>
        <v>#VALUE!</v>
      </c>
      <c r="Y25" s="17"/>
      <c r="Z25" s="17"/>
      <c r="AA25" s="17"/>
      <c r="AB25" s="17"/>
      <c r="AC25" s="17"/>
      <c r="AD25" s="17"/>
    </row>
    <row r="26" spans="1:43" x14ac:dyDescent="0.25">
      <c r="A26" s="17"/>
      <c r="B26" s="129"/>
      <c r="C26" s="17"/>
      <c r="D26" s="47" t="s">
        <v>78</v>
      </c>
      <c r="E26" s="47"/>
      <c r="F26" s="48" t="s">
        <v>71</v>
      </c>
      <c r="G26" s="49">
        <v>2</v>
      </c>
      <c r="H26" s="50">
        <v>0</v>
      </c>
      <c r="I26" s="5">
        <v>0</v>
      </c>
      <c r="J26" s="48" t="e">
        <f t="shared" si="0"/>
        <v>#VALUE!</v>
      </c>
      <c r="K26" s="51" t="e">
        <f t="shared" si="1"/>
        <v>#VALUE!</v>
      </c>
      <c r="L26" s="52">
        <v>0.4</v>
      </c>
      <c r="M26" s="52">
        <v>0.02</v>
      </c>
      <c r="N26" s="52">
        <v>1.06</v>
      </c>
      <c r="O26" s="53">
        <v>2502</v>
      </c>
      <c r="P26" s="48" t="e">
        <f>N26/1000*K26</f>
        <v>#VALUE!</v>
      </c>
      <c r="Q26" s="48" t="e">
        <f>P26*1.1</f>
        <v>#VALUE!</v>
      </c>
      <c r="R26" s="54" t="e">
        <f>Q26*O26/1000*1.1</f>
        <v>#VALUE!</v>
      </c>
      <c r="S26" s="54">
        <f>IF(I26&gt;0,R26/T26,1)</f>
        <v>1</v>
      </c>
      <c r="T26" s="55">
        <f>I26/G26</f>
        <v>0</v>
      </c>
      <c r="U26" s="54" t="e">
        <f>ROUND(IF(AND(S26&gt;0,S26&lt;1),1*T26,R26),1)</f>
        <v>#VALUE!</v>
      </c>
      <c r="V26" s="122" t="e">
        <f t="shared" si="2"/>
        <v>#VALUE!</v>
      </c>
      <c r="W26" s="49" t="s">
        <v>155</v>
      </c>
      <c r="X26" s="84" t="e">
        <f t="shared" si="3"/>
        <v>#VALUE!</v>
      </c>
      <c r="Y26" s="17"/>
      <c r="Z26" s="17"/>
      <c r="AA26" s="17"/>
      <c r="AB26" s="17"/>
      <c r="AC26" s="17"/>
      <c r="AD26" s="17"/>
    </row>
    <row r="27" spans="1:43" x14ac:dyDescent="0.25">
      <c r="A27" s="17"/>
      <c r="B27" s="129"/>
      <c r="C27" s="17"/>
      <c r="D27" s="47" t="s">
        <v>7</v>
      </c>
      <c r="E27" s="47"/>
      <c r="F27" s="48" t="s">
        <v>70</v>
      </c>
      <c r="G27" s="49">
        <v>0.5</v>
      </c>
      <c r="H27" s="50">
        <v>0.5</v>
      </c>
      <c r="I27" s="5">
        <v>0.5</v>
      </c>
      <c r="J27" s="48" t="e">
        <f t="shared" si="0"/>
        <v>#VALUE!</v>
      </c>
      <c r="K27" s="51" t="e">
        <f t="shared" si="1"/>
        <v>#VALUE!</v>
      </c>
      <c r="L27" s="52">
        <v>0.4</v>
      </c>
      <c r="M27" s="52">
        <v>0.35</v>
      </c>
      <c r="N27" s="52"/>
      <c r="O27" s="53"/>
      <c r="P27" s="52"/>
      <c r="Q27" s="52"/>
      <c r="R27" s="52"/>
      <c r="S27" s="52"/>
      <c r="T27" s="52"/>
      <c r="U27" s="54" t="e">
        <f>Grunddaten!$K$3*K27</f>
        <v>#VALUE!</v>
      </c>
      <c r="V27" s="122" t="e">
        <f t="shared" si="2"/>
        <v>#VALUE!</v>
      </c>
      <c r="W27" s="49" t="s">
        <v>155</v>
      </c>
      <c r="X27" s="84" t="e">
        <f t="shared" si="3"/>
        <v>#VALUE!</v>
      </c>
      <c r="Y27" s="17"/>
      <c r="Z27" s="17"/>
      <c r="AA27" s="17"/>
      <c r="AB27" s="17"/>
      <c r="AC27" s="17"/>
      <c r="AD27" s="17"/>
    </row>
    <row r="28" spans="1:43" x14ac:dyDescent="0.25">
      <c r="A28" s="17"/>
      <c r="B28" s="129"/>
      <c r="C28" s="17"/>
      <c r="D28" s="47" t="s">
        <v>8</v>
      </c>
      <c r="E28" s="47"/>
      <c r="F28" s="48" t="s">
        <v>70</v>
      </c>
      <c r="G28" s="49">
        <v>0.5</v>
      </c>
      <c r="H28" s="50">
        <v>0.5</v>
      </c>
      <c r="I28" s="5">
        <v>0.5</v>
      </c>
      <c r="J28" s="48" t="e">
        <f t="shared" si="0"/>
        <v>#VALUE!</v>
      </c>
      <c r="K28" s="51" t="e">
        <f t="shared" si="1"/>
        <v>#VALUE!</v>
      </c>
      <c r="L28" s="52">
        <v>0.4</v>
      </c>
      <c r="M28" s="52">
        <v>0.35</v>
      </c>
      <c r="N28" s="52"/>
      <c r="O28" s="53"/>
      <c r="P28" s="52"/>
      <c r="Q28" s="52"/>
      <c r="R28" s="52"/>
      <c r="S28" s="52"/>
      <c r="T28" s="52"/>
      <c r="U28" s="54" t="e">
        <f>Grunddaten!$K$3*K28</f>
        <v>#VALUE!</v>
      </c>
      <c r="V28" s="122" t="e">
        <f t="shared" si="2"/>
        <v>#VALUE!</v>
      </c>
      <c r="W28" s="49" t="s">
        <v>155</v>
      </c>
      <c r="X28" s="84" t="e">
        <f t="shared" si="3"/>
        <v>#VALUE!</v>
      </c>
      <c r="Y28" s="17"/>
      <c r="Z28" s="17"/>
      <c r="AA28" s="17"/>
      <c r="AB28" s="17"/>
      <c r="AC28" s="17"/>
      <c r="AD28" s="17"/>
    </row>
    <row r="29" spans="1:43" x14ac:dyDescent="0.25">
      <c r="A29" s="17"/>
      <c r="B29" s="129"/>
      <c r="C29" s="17"/>
      <c r="D29" s="47" t="s">
        <v>9</v>
      </c>
      <c r="E29" s="47"/>
      <c r="F29" s="48" t="s">
        <v>70</v>
      </c>
      <c r="G29" s="49">
        <v>1</v>
      </c>
      <c r="H29" s="50">
        <v>1</v>
      </c>
      <c r="I29" s="5">
        <v>1</v>
      </c>
      <c r="J29" s="48" t="e">
        <f t="shared" si="0"/>
        <v>#VALUE!</v>
      </c>
      <c r="K29" s="51" t="e">
        <f t="shared" si="1"/>
        <v>#VALUE!</v>
      </c>
      <c r="L29" s="52">
        <v>0.4</v>
      </c>
      <c r="M29" s="52">
        <v>0.3</v>
      </c>
      <c r="N29" s="52"/>
      <c r="O29" s="53"/>
      <c r="P29" s="52"/>
      <c r="Q29" s="52"/>
      <c r="R29" s="52"/>
      <c r="S29" s="52"/>
      <c r="T29" s="52"/>
      <c r="U29" s="54" t="e">
        <f>Grunddaten!$K$3*K29</f>
        <v>#VALUE!</v>
      </c>
      <c r="V29" s="122" t="e">
        <f t="shared" si="2"/>
        <v>#VALUE!</v>
      </c>
      <c r="W29" s="49" t="s">
        <v>155</v>
      </c>
      <c r="X29" s="84" t="e">
        <f t="shared" si="3"/>
        <v>#VALUE!</v>
      </c>
      <c r="Y29" s="17"/>
      <c r="Z29" s="17"/>
      <c r="AA29" s="17"/>
      <c r="AB29" s="17"/>
      <c r="AC29" s="17"/>
      <c r="AD29" s="17"/>
    </row>
    <row r="30" spans="1:43" x14ac:dyDescent="0.25">
      <c r="A30" s="17"/>
      <c r="B30" s="129"/>
      <c r="C30" s="17"/>
      <c r="D30" s="47" t="s">
        <v>102</v>
      </c>
      <c r="E30" s="47" t="s">
        <v>117</v>
      </c>
      <c r="F30" s="48" t="s">
        <v>70</v>
      </c>
      <c r="G30" s="49">
        <v>1</v>
      </c>
      <c r="H30" s="50">
        <v>1</v>
      </c>
      <c r="I30" s="5">
        <v>1</v>
      </c>
      <c r="J30" s="48" t="e">
        <f t="shared" si="0"/>
        <v>#VALUE!</v>
      </c>
      <c r="K30" s="51" t="e">
        <f t="shared" si="1"/>
        <v>#VALUE!</v>
      </c>
      <c r="L30" s="52">
        <v>0.3</v>
      </c>
      <c r="M30" s="52">
        <v>0.3</v>
      </c>
      <c r="N30" s="52"/>
      <c r="O30" s="53"/>
      <c r="P30" s="52"/>
      <c r="Q30" s="52"/>
      <c r="R30" s="52"/>
      <c r="S30" s="52"/>
      <c r="T30" s="52"/>
      <c r="U30" s="54" t="e">
        <f>Grunddaten!$K$3*K30</f>
        <v>#VALUE!</v>
      </c>
      <c r="V30" s="122" t="e">
        <f t="shared" si="2"/>
        <v>#VALUE!</v>
      </c>
      <c r="W30" s="49" t="s">
        <v>155</v>
      </c>
      <c r="X30" s="84" t="e">
        <f t="shared" si="3"/>
        <v>#VALUE!</v>
      </c>
      <c r="Y30" s="17"/>
      <c r="Z30" s="17"/>
      <c r="AA30" s="17"/>
      <c r="AB30" s="17"/>
      <c r="AC30" s="17"/>
      <c r="AD30" s="17"/>
    </row>
    <row r="31" spans="1:43" x14ac:dyDescent="0.25">
      <c r="A31" s="17"/>
      <c r="B31" s="129"/>
      <c r="C31" s="17"/>
      <c r="D31" s="47" t="s">
        <v>113</v>
      </c>
      <c r="E31" s="47" t="s">
        <v>114</v>
      </c>
      <c r="F31" s="48" t="s">
        <v>70</v>
      </c>
      <c r="G31" s="49">
        <v>0.5</v>
      </c>
      <c r="H31" s="50">
        <v>0.5</v>
      </c>
      <c r="I31" s="5">
        <v>0.5</v>
      </c>
      <c r="J31" s="48" t="e">
        <f t="shared" si="0"/>
        <v>#VALUE!</v>
      </c>
      <c r="K31" s="51" t="e">
        <f t="shared" si="1"/>
        <v>#VALUE!</v>
      </c>
      <c r="L31" s="52">
        <v>0.3</v>
      </c>
      <c r="M31" s="52">
        <v>0.3</v>
      </c>
      <c r="N31" s="52"/>
      <c r="O31" s="53"/>
      <c r="P31" s="52"/>
      <c r="Q31" s="52"/>
      <c r="R31" s="52"/>
      <c r="S31" s="52"/>
      <c r="T31" s="52"/>
      <c r="U31" s="54" t="e">
        <f>Grunddaten!$K$3*K31</f>
        <v>#VALUE!</v>
      </c>
      <c r="V31" s="122" t="e">
        <f t="shared" si="2"/>
        <v>#VALUE!</v>
      </c>
      <c r="W31" s="49" t="s">
        <v>155</v>
      </c>
      <c r="X31" s="84" t="e">
        <f t="shared" si="3"/>
        <v>#VALUE!</v>
      </c>
      <c r="Y31" s="17"/>
      <c r="Z31" s="17"/>
      <c r="AA31" s="17"/>
      <c r="AB31" s="17"/>
      <c r="AC31" s="17"/>
      <c r="AD31" s="17"/>
    </row>
    <row r="32" spans="1:43" x14ac:dyDescent="0.25">
      <c r="A32" s="17"/>
      <c r="B32" s="129"/>
      <c r="C32" s="17"/>
      <c r="D32" s="47" t="s">
        <v>103</v>
      </c>
      <c r="E32" s="47" t="s">
        <v>115</v>
      </c>
      <c r="F32" s="48" t="s">
        <v>70</v>
      </c>
      <c r="G32" s="49">
        <v>0.5</v>
      </c>
      <c r="H32" s="50">
        <v>0.5</v>
      </c>
      <c r="I32" s="5">
        <v>0.5</v>
      </c>
      <c r="J32" s="48" t="e">
        <f t="shared" si="0"/>
        <v>#VALUE!</v>
      </c>
      <c r="K32" s="51" t="e">
        <f t="shared" si="1"/>
        <v>#VALUE!</v>
      </c>
      <c r="L32" s="52">
        <v>0.3</v>
      </c>
      <c r="M32" s="52">
        <v>0.3</v>
      </c>
      <c r="N32" s="52"/>
      <c r="O32" s="53"/>
      <c r="P32" s="52"/>
      <c r="Q32" s="52"/>
      <c r="R32" s="52"/>
      <c r="S32" s="52"/>
      <c r="T32" s="52"/>
      <c r="U32" s="54" t="e">
        <f>Grunddaten!$K$3*K32</f>
        <v>#VALUE!</v>
      </c>
      <c r="V32" s="122" t="e">
        <f t="shared" si="2"/>
        <v>#VALUE!</v>
      </c>
      <c r="W32" s="49" t="s">
        <v>155</v>
      </c>
      <c r="X32" s="84" t="e">
        <f t="shared" si="3"/>
        <v>#VALUE!</v>
      </c>
      <c r="Y32" s="17"/>
      <c r="Z32" s="17"/>
      <c r="AA32" s="17"/>
      <c r="AB32" s="17"/>
      <c r="AC32" s="17"/>
      <c r="AD32" s="17"/>
    </row>
    <row r="33" spans="1:30" x14ac:dyDescent="0.25">
      <c r="A33" s="17"/>
      <c r="B33" s="129"/>
      <c r="C33" s="17"/>
      <c r="D33" s="47" t="s">
        <v>104</v>
      </c>
      <c r="E33" s="47" t="s">
        <v>116</v>
      </c>
      <c r="F33" s="48" t="s">
        <v>70</v>
      </c>
      <c r="G33" s="49">
        <v>0.5</v>
      </c>
      <c r="H33" s="50">
        <v>0.5</v>
      </c>
      <c r="I33" s="5">
        <v>0.5</v>
      </c>
      <c r="J33" s="48" t="e">
        <f t="shared" si="0"/>
        <v>#VALUE!</v>
      </c>
      <c r="K33" s="51" t="e">
        <f t="shared" si="1"/>
        <v>#VALUE!</v>
      </c>
      <c r="L33" s="52">
        <v>0.3</v>
      </c>
      <c r="M33" s="52">
        <v>0.3</v>
      </c>
      <c r="N33" s="52"/>
      <c r="O33" s="53"/>
      <c r="P33" s="52"/>
      <c r="Q33" s="52"/>
      <c r="R33" s="52"/>
      <c r="S33" s="52"/>
      <c r="T33" s="52"/>
      <c r="U33" s="54" t="e">
        <f>Grunddaten!$K$3*K33</f>
        <v>#VALUE!</v>
      </c>
      <c r="V33" s="122" t="e">
        <f t="shared" si="2"/>
        <v>#VALUE!</v>
      </c>
      <c r="W33" s="49" t="s">
        <v>155</v>
      </c>
      <c r="X33" s="84" t="e">
        <f t="shared" si="3"/>
        <v>#VALUE!</v>
      </c>
      <c r="Y33" s="17"/>
      <c r="Z33" s="17"/>
      <c r="AA33" s="17"/>
      <c r="AB33" s="17"/>
      <c r="AC33" s="17"/>
      <c r="AD33" s="17"/>
    </row>
    <row r="34" spans="1:30" x14ac:dyDescent="0.25">
      <c r="A34" s="17"/>
      <c r="B34" s="129"/>
      <c r="C34" s="17"/>
      <c r="D34" s="47" t="s">
        <v>105</v>
      </c>
      <c r="E34" s="47"/>
      <c r="F34" s="48" t="s">
        <v>70</v>
      </c>
      <c r="G34" s="49">
        <v>0.5</v>
      </c>
      <c r="H34" s="50">
        <v>0.5</v>
      </c>
      <c r="I34" s="5">
        <v>0.5</v>
      </c>
      <c r="J34" s="48" t="e">
        <f t="shared" si="0"/>
        <v>#VALUE!</v>
      </c>
      <c r="K34" s="51" t="e">
        <f t="shared" si="1"/>
        <v>#VALUE!</v>
      </c>
      <c r="L34" s="52">
        <v>0.3</v>
      </c>
      <c r="M34" s="52">
        <v>0.3</v>
      </c>
      <c r="N34" s="52"/>
      <c r="O34" s="53"/>
      <c r="P34" s="52"/>
      <c r="Q34" s="52"/>
      <c r="R34" s="52"/>
      <c r="S34" s="52"/>
      <c r="T34" s="52"/>
      <c r="U34" s="54" t="e">
        <f>Grunddaten!$K$3*K34</f>
        <v>#VALUE!</v>
      </c>
      <c r="V34" s="122" t="e">
        <f t="shared" si="2"/>
        <v>#VALUE!</v>
      </c>
      <c r="W34" s="49" t="s">
        <v>155</v>
      </c>
      <c r="X34" s="84" t="e">
        <f t="shared" si="3"/>
        <v>#VALUE!</v>
      </c>
      <c r="Y34" s="17"/>
      <c r="Z34" s="17"/>
      <c r="AA34" s="17"/>
      <c r="AB34" s="17"/>
      <c r="AC34" s="17"/>
      <c r="AD34" s="17"/>
    </row>
    <row r="35" spans="1:30" x14ac:dyDescent="0.25">
      <c r="A35" s="17"/>
      <c r="B35" s="129"/>
      <c r="C35" s="17"/>
      <c r="D35" s="47" t="s">
        <v>106</v>
      </c>
      <c r="E35" s="47"/>
      <c r="F35" s="48" t="s">
        <v>70</v>
      </c>
      <c r="G35" s="49">
        <v>1</v>
      </c>
      <c r="H35" s="50">
        <v>0</v>
      </c>
      <c r="I35" s="5">
        <v>0</v>
      </c>
      <c r="J35" s="48" t="e">
        <f t="shared" si="0"/>
        <v>#VALUE!</v>
      </c>
      <c r="K35" s="51" t="e">
        <f t="shared" si="1"/>
        <v>#VALUE!</v>
      </c>
      <c r="L35" s="52">
        <v>0.3</v>
      </c>
      <c r="M35" s="52">
        <v>0.3</v>
      </c>
      <c r="N35" s="52"/>
      <c r="O35" s="53"/>
      <c r="P35" s="52"/>
      <c r="Q35" s="52"/>
      <c r="R35" s="52"/>
      <c r="S35" s="52"/>
      <c r="T35" s="52"/>
      <c r="U35" s="54" t="e">
        <f>Grunddaten!$K$3*K35</f>
        <v>#VALUE!</v>
      </c>
      <c r="V35" s="122" t="e">
        <f t="shared" si="2"/>
        <v>#VALUE!</v>
      </c>
      <c r="W35" s="49" t="s">
        <v>155</v>
      </c>
      <c r="X35" s="84" t="e">
        <f t="shared" si="3"/>
        <v>#VALUE!</v>
      </c>
      <c r="Y35" s="17"/>
      <c r="Z35" s="17"/>
      <c r="AA35" s="17"/>
      <c r="AB35" s="17"/>
      <c r="AC35" s="17"/>
      <c r="AD35" s="17"/>
    </row>
    <row r="36" spans="1:30" ht="15" customHeight="1" x14ac:dyDescent="0.25">
      <c r="A36" s="17"/>
      <c r="B36" s="129"/>
      <c r="C36" s="17"/>
      <c r="D36" s="47" t="s">
        <v>223</v>
      </c>
      <c r="E36" s="47" t="s">
        <v>132</v>
      </c>
      <c r="F36" s="48" t="s">
        <v>70</v>
      </c>
      <c r="G36" s="49">
        <v>1</v>
      </c>
      <c r="H36" s="50">
        <v>1</v>
      </c>
      <c r="I36" s="5">
        <v>1</v>
      </c>
      <c r="J36" s="48" t="e">
        <f t="shared" si="0"/>
        <v>#VALUE!</v>
      </c>
      <c r="K36" s="51" t="e">
        <f t="shared" si="1"/>
        <v>#VALUE!</v>
      </c>
      <c r="L36" s="52">
        <v>0.3</v>
      </c>
      <c r="M36" s="52">
        <v>0.15</v>
      </c>
      <c r="N36" s="52"/>
      <c r="O36" s="53"/>
      <c r="P36" s="52"/>
      <c r="Q36" s="52"/>
      <c r="R36" s="52"/>
      <c r="S36" s="52"/>
      <c r="T36" s="52"/>
      <c r="U36" s="54" t="e">
        <f>Grunddaten!$K$3*K36</f>
        <v>#VALUE!</v>
      </c>
      <c r="V36" s="122" t="e">
        <f t="shared" si="2"/>
        <v>#VALUE!</v>
      </c>
      <c r="W36" s="49" t="s">
        <v>155</v>
      </c>
      <c r="X36" s="84" t="e">
        <f t="shared" si="3"/>
        <v>#VALUE!</v>
      </c>
      <c r="Y36" s="17"/>
      <c r="Z36" s="17"/>
      <c r="AA36" s="17"/>
      <c r="AB36" s="17"/>
      <c r="AC36" s="17"/>
      <c r="AD36" s="17"/>
    </row>
    <row r="37" spans="1:30" ht="15" customHeight="1" x14ac:dyDescent="0.25">
      <c r="A37" s="17"/>
      <c r="B37" s="129"/>
      <c r="C37" s="17"/>
      <c r="D37" s="47" t="s">
        <v>131</v>
      </c>
      <c r="E37" s="47" t="s">
        <v>133</v>
      </c>
      <c r="F37" s="48" t="s">
        <v>70</v>
      </c>
      <c r="G37" s="49">
        <v>1</v>
      </c>
      <c r="H37" s="50">
        <v>1</v>
      </c>
      <c r="I37" s="5">
        <v>1</v>
      </c>
      <c r="J37" s="48" t="e">
        <f t="shared" si="0"/>
        <v>#VALUE!</v>
      </c>
      <c r="K37" s="51" t="e">
        <f t="shared" si="1"/>
        <v>#VALUE!</v>
      </c>
      <c r="L37" s="52">
        <v>0.3</v>
      </c>
      <c r="M37" s="52">
        <v>0.15</v>
      </c>
      <c r="N37" s="52"/>
      <c r="O37" s="53"/>
      <c r="P37" s="52"/>
      <c r="Q37" s="52"/>
      <c r="R37" s="52"/>
      <c r="S37" s="52"/>
      <c r="T37" s="52"/>
      <c r="U37" s="54" t="e">
        <f>Grunddaten!$K$3*K37</f>
        <v>#VALUE!</v>
      </c>
      <c r="V37" s="122" t="e">
        <f t="shared" si="2"/>
        <v>#VALUE!</v>
      </c>
      <c r="W37" s="49" t="s">
        <v>155</v>
      </c>
      <c r="X37" s="84" t="e">
        <f t="shared" si="3"/>
        <v>#VALUE!</v>
      </c>
      <c r="Y37" s="17"/>
      <c r="Z37" s="17"/>
      <c r="AA37" s="17"/>
      <c r="AB37" s="17"/>
      <c r="AC37" s="17"/>
      <c r="AD37" s="17"/>
    </row>
    <row r="38" spans="1:30" ht="15" customHeight="1" x14ac:dyDescent="0.25">
      <c r="A38" s="17"/>
      <c r="B38" s="129"/>
      <c r="C38" s="17"/>
      <c r="D38" s="47" t="s">
        <v>1</v>
      </c>
      <c r="E38" s="47" t="s">
        <v>134</v>
      </c>
      <c r="F38" s="48" t="s">
        <v>70</v>
      </c>
      <c r="G38" s="49">
        <v>1</v>
      </c>
      <c r="H38" s="50">
        <v>1</v>
      </c>
      <c r="I38" s="5">
        <v>1</v>
      </c>
      <c r="J38" s="48" t="e">
        <f t="shared" si="0"/>
        <v>#VALUE!</v>
      </c>
      <c r="K38" s="51" t="e">
        <f t="shared" si="1"/>
        <v>#VALUE!</v>
      </c>
      <c r="L38" s="52">
        <v>0.3</v>
      </c>
      <c r="M38" s="52">
        <v>0.25</v>
      </c>
      <c r="N38" s="52"/>
      <c r="O38" s="53"/>
      <c r="P38" s="52"/>
      <c r="Q38" s="52"/>
      <c r="R38" s="52"/>
      <c r="S38" s="52"/>
      <c r="T38" s="52"/>
      <c r="U38" s="54" t="e">
        <f>Grunddaten!$K$3*K38</f>
        <v>#VALUE!</v>
      </c>
      <c r="V38" s="122" t="e">
        <f t="shared" si="2"/>
        <v>#VALUE!</v>
      </c>
      <c r="W38" s="49" t="s">
        <v>155</v>
      </c>
      <c r="X38" s="84" t="e">
        <f t="shared" si="3"/>
        <v>#VALUE!</v>
      </c>
      <c r="Y38" s="17"/>
      <c r="Z38" s="17"/>
      <c r="AA38" s="17"/>
      <c r="AB38" s="17"/>
      <c r="AC38" s="17"/>
      <c r="AD38" s="17"/>
    </row>
    <row r="39" spans="1:30" ht="15" customHeight="1" x14ac:dyDescent="0.25">
      <c r="A39" s="17"/>
      <c r="B39" s="129"/>
      <c r="C39" s="17"/>
      <c r="D39" s="47" t="s">
        <v>249</v>
      </c>
      <c r="E39" s="47" t="s">
        <v>95</v>
      </c>
      <c r="F39" s="48" t="s">
        <v>75</v>
      </c>
      <c r="G39" s="49">
        <v>1</v>
      </c>
      <c r="H39" s="50">
        <v>1</v>
      </c>
      <c r="I39" s="5">
        <v>1</v>
      </c>
      <c r="J39" s="48" t="e">
        <f>AD8/M39*I39</f>
        <v>#VALUE!</v>
      </c>
      <c r="K39" s="51" t="e">
        <f t="shared" si="1"/>
        <v>#VALUE!</v>
      </c>
      <c r="L39" s="52">
        <v>0.3</v>
      </c>
      <c r="M39" s="52">
        <v>7.4999999999999997E-2</v>
      </c>
      <c r="N39" s="52"/>
      <c r="O39" s="53"/>
      <c r="P39" s="52"/>
      <c r="Q39" s="52"/>
      <c r="R39" s="52"/>
      <c r="S39" s="52"/>
      <c r="T39" s="52"/>
      <c r="U39" s="54" t="e">
        <f>K39*Grunddaten!$K$6</f>
        <v>#VALUE!</v>
      </c>
      <c r="V39" s="122" t="e">
        <f t="shared" si="2"/>
        <v>#VALUE!</v>
      </c>
      <c r="W39" s="49" t="s">
        <v>155</v>
      </c>
      <c r="X39" s="84" t="e">
        <f t="shared" si="3"/>
        <v>#VALUE!</v>
      </c>
      <c r="Y39" s="17"/>
      <c r="Z39" s="17"/>
      <c r="AA39" s="17"/>
      <c r="AB39" s="17"/>
      <c r="AC39" s="17"/>
      <c r="AD39" s="17"/>
    </row>
    <row r="40" spans="1:30" ht="15" customHeight="1" x14ac:dyDescent="0.25">
      <c r="A40" s="17"/>
      <c r="B40" s="129"/>
      <c r="C40" s="17"/>
      <c r="D40" s="47" t="s">
        <v>250</v>
      </c>
      <c r="E40" s="47" t="s">
        <v>96</v>
      </c>
      <c r="F40" s="48" t="s">
        <v>75</v>
      </c>
      <c r="G40" s="49">
        <v>1</v>
      </c>
      <c r="H40" s="50">
        <v>1</v>
      </c>
      <c r="I40" s="5">
        <v>1</v>
      </c>
      <c r="J40" s="48" t="e">
        <f>AD8/M40*I40</f>
        <v>#VALUE!</v>
      </c>
      <c r="K40" s="51" t="e">
        <f t="shared" si="1"/>
        <v>#VALUE!</v>
      </c>
      <c r="L40" s="52">
        <v>0.3</v>
      </c>
      <c r="M40" s="52">
        <v>7.4999999999999997E-2</v>
      </c>
      <c r="N40" s="52"/>
      <c r="O40" s="53"/>
      <c r="P40" s="52"/>
      <c r="Q40" s="52"/>
      <c r="R40" s="52"/>
      <c r="S40" s="52"/>
      <c r="T40" s="52"/>
      <c r="U40" s="54" t="e">
        <f>K40*Grunddaten!$K$6</f>
        <v>#VALUE!</v>
      </c>
      <c r="V40" s="122" t="e">
        <f t="shared" si="2"/>
        <v>#VALUE!</v>
      </c>
      <c r="W40" s="49" t="s">
        <v>155</v>
      </c>
      <c r="X40" s="84" t="e">
        <f t="shared" si="3"/>
        <v>#VALUE!</v>
      </c>
      <c r="Y40" s="17"/>
      <c r="Z40" s="17"/>
      <c r="AA40" s="17"/>
      <c r="AB40" s="17"/>
      <c r="AC40" s="17"/>
      <c r="AD40" s="17"/>
    </row>
    <row r="41" spans="1:30" ht="15" customHeight="1" x14ac:dyDescent="0.25">
      <c r="A41" s="17"/>
      <c r="B41" s="129"/>
      <c r="C41" s="17"/>
      <c r="D41" s="47" t="s">
        <v>4</v>
      </c>
      <c r="E41" s="47" t="s">
        <v>135</v>
      </c>
      <c r="F41" s="48" t="s">
        <v>70</v>
      </c>
      <c r="G41" s="49">
        <v>1</v>
      </c>
      <c r="H41" s="50">
        <v>1</v>
      </c>
      <c r="I41" s="5">
        <v>1</v>
      </c>
      <c r="J41" s="48" t="e">
        <f t="shared" ref="J41:J50" si="4">$E$7/25/M41*I41</f>
        <v>#VALUE!</v>
      </c>
      <c r="K41" s="51" t="e">
        <f t="shared" si="1"/>
        <v>#VALUE!</v>
      </c>
      <c r="L41" s="52">
        <v>0.3</v>
      </c>
      <c r="M41" s="52">
        <v>0.2</v>
      </c>
      <c r="N41" s="52"/>
      <c r="O41" s="53"/>
      <c r="P41" s="52"/>
      <c r="Q41" s="52"/>
      <c r="R41" s="52"/>
      <c r="S41" s="52"/>
      <c r="T41" s="52"/>
      <c r="U41" s="54" t="e">
        <f>K41*Grunddaten!K3</f>
        <v>#VALUE!</v>
      </c>
      <c r="V41" s="122" t="e">
        <f t="shared" si="2"/>
        <v>#VALUE!</v>
      </c>
      <c r="W41" s="49" t="s">
        <v>155</v>
      </c>
      <c r="X41" s="84" t="e">
        <f t="shared" si="3"/>
        <v>#VALUE!</v>
      </c>
      <c r="Y41" s="17"/>
      <c r="Z41" s="17"/>
      <c r="AA41" s="17"/>
      <c r="AB41" s="17"/>
      <c r="AC41" s="17"/>
      <c r="AD41" s="17"/>
    </row>
    <row r="42" spans="1:30" ht="15" customHeight="1" x14ac:dyDescent="0.25">
      <c r="A42" s="17"/>
      <c r="B42" s="129"/>
      <c r="C42" s="17"/>
      <c r="D42" s="47" t="s">
        <v>251</v>
      </c>
      <c r="E42" s="47"/>
      <c r="F42" s="48" t="s">
        <v>75</v>
      </c>
      <c r="G42" s="49">
        <v>1</v>
      </c>
      <c r="H42" s="50">
        <v>1</v>
      </c>
      <c r="I42" s="5">
        <v>1</v>
      </c>
      <c r="J42" s="48" t="e">
        <f t="shared" si="4"/>
        <v>#VALUE!</v>
      </c>
      <c r="K42" s="51" t="e">
        <f t="shared" si="1"/>
        <v>#VALUE!</v>
      </c>
      <c r="L42" s="52">
        <v>0.3</v>
      </c>
      <c r="M42" s="52">
        <v>0.15</v>
      </c>
      <c r="N42" s="52"/>
      <c r="O42" s="53"/>
      <c r="P42" s="52"/>
      <c r="Q42" s="52"/>
      <c r="R42" s="52"/>
      <c r="S42" s="52"/>
      <c r="T42" s="52"/>
      <c r="U42" s="54" t="e">
        <f>K42*Grunddaten!K7</f>
        <v>#VALUE!</v>
      </c>
      <c r="V42" s="122" t="e">
        <f t="shared" si="2"/>
        <v>#VALUE!</v>
      </c>
      <c r="W42" s="49" t="s">
        <v>155</v>
      </c>
      <c r="X42" s="84" t="e">
        <f t="shared" si="3"/>
        <v>#VALUE!</v>
      </c>
      <c r="Y42" s="17"/>
      <c r="Z42" s="17"/>
      <c r="AA42" s="17"/>
      <c r="AB42" s="17"/>
      <c r="AC42" s="17"/>
      <c r="AD42" s="17"/>
    </row>
    <row r="43" spans="1:30" ht="15" customHeight="1" x14ac:dyDescent="0.25">
      <c r="A43" s="17"/>
      <c r="B43" s="129"/>
      <c r="C43" s="17"/>
      <c r="D43" s="47" t="s">
        <v>166</v>
      </c>
      <c r="E43" s="47"/>
      <c r="F43" s="48" t="s">
        <v>70</v>
      </c>
      <c r="G43" s="49">
        <v>0.5</v>
      </c>
      <c r="H43" s="50">
        <v>0</v>
      </c>
      <c r="I43" s="5">
        <v>0</v>
      </c>
      <c r="J43" s="48" t="e">
        <f t="shared" si="4"/>
        <v>#VALUE!</v>
      </c>
      <c r="K43" s="51" t="e">
        <f t="shared" si="1"/>
        <v>#VALUE!</v>
      </c>
      <c r="L43" s="52">
        <v>0.3</v>
      </c>
      <c r="M43" s="52">
        <v>0.2</v>
      </c>
      <c r="N43" s="52"/>
      <c r="O43" s="53"/>
      <c r="P43" s="52"/>
      <c r="Q43" s="52"/>
      <c r="R43" s="52"/>
      <c r="S43" s="52"/>
      <c r="T43" s="52"/>
      <c r="U43" s="54" t="e">
        <f>K43*Grunddaten!K8</f>
        <v>#VALUE!</v>
      </c>
      <c r="V43" s="122" t="e">
        <f t="shared" si="2"/>
        <v>#VALUE!</v>
      </c>
      <c r="W43" s="49" t="s">
        <v>62</v>
      </c>
      <c r="X43" s="84" t="e">
        <f t="shared" si="3"/>
        <v>#VALUE!</v>
      </c>
      <c r="Y43" s="17"/>
      <c r="Z43" s="17"/>
      <c r="AA43" s="17"/>
      <c r="AB43" s="17"/>
      <c r="AC43" s="17"/>
      <c r="AD43" s="17"/>
    </row>
    <row r="44" spans="1:30" ht="15" customHeight="1" x14ac:dyDescent="0.25">
      <c r="A44" s="17"/>
      <c r="B44" s="129"/>
      <c r="C44" s="17"/>
      <c r="D44" s="47" t="s">
        <v>84</v>
      </c>
      <c r="E44" s="47" t="s">
        <v>90</v>
      </c>
      <c r="F44" s="48" t="s">
        <v>70</v>
      </c>
      <c r="G44" s="49">
        <v>1</v>
      </c>
      <c r="H44" s="50">
        <v>1</v>
      </c>
      <c r="I44" s="5">
        <v>1</v>
      </c>
      <c r="J44" s="48" t="e">
        <f t="shared" si="4"/>
        <v>#VALUE!</v>
      </c>
      <c r="K44" s="51" t="e">
        <f t="shared" si="1"/>
        <v>#VALUE!</v>
      </c>
      <c r="L44" s="52">
        <v>0.3</v>
      </c>
      <c r="M44" s="52">
        <v>0.2</v>
      </c>
      <c r="N44" s="52"/>
      <c r="O44" s="53"/>
      <c r="P44" s="52"/>
      <c r="Q44" s="52"/>
      <c r="R44" s="52"/>
      <c r="S44" s="52"/>
      <c r="T44" s="52"/>
      <c r="U44" s="54" t="e">
        <f>Grunddaten!$K$3*K44</f>
        <v>#VALUE!</v>
      </c>
      <c r="V44" s="122" t="e">
        <f t="shared" si="2"/>
        <v>#VALUE!</v>
      </c>
      <c r="W44" s="49" t="s">
        <v>155</v>
      </c>
      <c r="X44" s="84" t="e">
        <f t="shared" si="3"/>
        <v>#VALUE!</v>
      </c>
      <c r="Y44" s="17"/>
      <c r="Z44" s="17"/>
      <c r="AA44" s="17"/>
      <c r="AB44" s="17"/>
      <c r="AC44" s="17"/>
      <c r="AD44" s="17"/>
    </row>
    <row r="45" spans="1:30" ht="15" customHeight="1" x14ac:dyDescent="0.25">
      <c r="A45" s="17"/>
      <c r="B45" s="129"/>
      <c r="C45" s="17"/>
      <c r="D45" s="47" t="s">
        <v>87</v>
      </c>
      <c r="E45" s="47" t="s">
        <v>90</v>
      </c>
      <c r="F45" s="48" t="s">
        <v>71</v>
      </c>
      <c r="G45" s="49">
        <v>1</v>
      </c>
      <c r="H45" s="50">
        <v>0</v>
      </c>
      <c r="I45" s="5">
        <v>0</v>
      </c>
      <c r="J45" s="48" t="e">
        <f t="shared" si="4"/>
        <v>#VALUE!</v>
      </c>
      <c r="K45" s="51" t="e">
        <f t="shared" si="1"/>
        <v>#VALUE!</v>
      </c>
      <c r="L45" s="52">
        <v>0.3</v>
      </c>
      <c r="M45" s="52">
        <v>0.04</v>
      </c>
      <c r="N45" s="52">
        <v>13.13</v>
      </c>
      <c r="O45" s="53">
        <v>828</v>
      </c>
      <c r="P45" s="48" t="e">
        <f>N45/1000*K45</f>
        <v>#VALUE!</v>
      </c>
      <c r="Q45" s="48" t="e">
        <f>P45*1.1</f>
        <v>#VALUE!</v>
      </c>
      <c r="R45" s="54" t="e">
        <f>Q45*O45/1000*1.1</f>
        <v>#VALUE!</v>
      </c>
      <c r="S45" s="54">
        <f>IF(I45&gt;0,R45/T45,1)</f>
        <v>1</v>
      </c>
      <c r="T45" s="55">
        <f>I45/G45</f>
        <v>0</v>
      </c>
      <c r="U45" s="54" t="e">
        <f>ROUND(IF(AND(S45&gt;0,S45&lt;1),1*T45,R45),1)</f>
        <v>#VALUE!</v>
      </c>
      <c r="V45" s="122" t="e">
        <f t="shared" si="2"/>
        <v>#VALUE!</v>
      </c>
      <c r="W45" s="49" t="s">
        <v>155</v>
      </c>
      <c r="X45" s="84" t="e">
        <f t="shared" si="3"/>
        <v>#VALUE!</v>
      </c>
      <c r="Y45" s="17"/>
      <c r="Z45" s="17"/>
      <c r="AA45" s="17"/>
      <c r="AB45" s="17"/>
      <c r="AC45" s="17"/>
      <c r="AD45" s="17"/>
    </row>
    <row r="46" spans="1:30" ht="15" customHeight="1" x14ac:dyDescent="0.25">
      <c r="A46" s="17"/>
      <c r="B46" s="129"/>
      <c r="C46" s="17"/>
      <c r="D46" s="47" t="s">
        <v>85</v>
      </c>
      <c r="E46" s="47" t="s">
        <v>142</v>
      </c>
      <c r="F46" s="48" t="s">
        <v>70</v>
      </c>
      <c r="G46" s="49"/>
      <c r="H46" s="50">
        <v>0</v>
      </c>
      <c r="I46" s="5">
        <v>0</v>
      </c>
      <c r="J46" s="48" t="e">
        <f t="shared" si="4"/>
        <v>#VALUE!</v>
      </c>
      <c r="K46" s="51" t="e">
        <f t="shared" si="1"/>
        <v>#VALUE!</v>
      </c>
      <c r="L46" s="52">
        <v>0.3</v>
      </c>
      <c r="M46" s="52">
        <v>0.2</v>
      </c>
      <c r="N46" s="52"/>
      <c r="O46" s="53"/>
      <c r="P46" s="52"/>
      <c r="Q46" s="52"/>
      <c r="R46" s="52"/>
      <c r="S46" s="52"/>
      <c r="T46" s="52"/>
      <c r="U46" s="54" t="e">
        <f>Grunddaten!$K$3*K46</f>
        <v>#VALUE!</v>
      </c>
      <c r="V46" s="122" t="e">
        <f t="shared" si="2"/>
        <v>#VALUE!</v>
      </c>
      <c r="W46" s="49" t="s">
        <v>155</v>
      </c>
      <c r="X46" s="84" t="e">
        <f t="shared" si="3"/>
        <v>#VALUE!</v>
      </c>
      <c r="Y46" s="17"/>
      <c r="Z46" s="17"/>
      <c r="AA46" s="17"/>
      <c r="AB46" s="17"/>
      <c r="AC46" s="17"/>
      <c r="AD46" s="17"/>
    </row>
    <row r="47" spans="1:30" ht="15" customHeight="1" x14ac:dyDescent="0.25">
      <c r="A47" s="17"/>
      <c r="B47" s="129"/>
      <c r="C47" s="17"/>
      <c r="D47" s="47" t="s">
        <v>88</v>
      </c>
      <c r="E47" s="47" t="s">
        <v>142</v>
      </c>
      <c r="F47" s="48" t="s">
        <v>71</v>
      </c>
      <c r="G47" s="49">
        <v>1</v>
      </c>
      <c r="H47" s="50">
        <v>1</v>
      </c>
      <c r="I47" s="5">
        <v>1</v>
      </c>
      <c r="J47" s="48" t="e">
        <f t="shared" si="4"/>
        <v>#VALUE!</v>
      </c>
      <c r="K47" s="51" t="e">
        <f t="shared" si="1"/>
        <v>#VALUE!</v>
      </c>
      <c r="L47" s="52">
        <v>0.3</v>
      </c>
      <c r="M47" s="52">
        <v>0.04</v>
      </c>
      <c r="N47" s="52">
        <v>11.7</v>
      </c>
      <c r="O47" s="53">
        <v>828</v>
      </c>
      <c r="P47" s="48" t="e">
        <f>N47/1000*K47</f>
        <v>#VALUE!</v>
      </c>
      <c r="Q47" s="48" t="e">
        <f>P47*1.1</f>
        <v>#VALUE!</v>
      </c>
      <c r="R47" s="54" t="e">
        <f>Q47*O47/1000*1.1</f>
        <v>#VALUE!</v>
      </c>
      <c r="S47" s="54" t="e">
        <f>IF(I47&gt;0,R47/T47,1)</f>
        <v>#VALUE!</v>
      </c>
      <c r="T47" s="55">
        <f>I47/G47</f>
        <v>1</v>
      </c>
      <c r="U47" s="54" t="e">
        <f>ROUND(IF(AND(S47&gt;0,S47&lt;1),1*T47,R47),1)</f>
        <v>#VALUE!</v>
      </c>
      <c r="V47" s="122" t="e">
        <f t="shared" si="2"/>
        <v>#VALUE!</v>
      </c>
      <c r="W47" s="49" t="s">
        <v>155</v>
      </c>
      <c r="X47" s="84" t="e">
        <f t="shared" si="3"/>
        <v>#VALUE!</v>
      </c>
      <c r="Y47" s="17"/>
      <c r="Z47" s="17"/>
      <c r="AA47" s="17"/>
      <c r="AB47" s="17"/>
      <c r="AC47" s="17"/>
      <c r="AD47" s="17"/>
    </row>
    <row r="48" spans="1:30" ht="15" customHeight="1" x14ac:dyDescent="0.25">
      <c r="A48" s="17"/>
      <c r="B48" s="129"/>
      <c r="C48" s="17"/>
      <c r="D48" s="47" t="s">
        <v>252</v>
      </c>
      <c r="E48" s="47" t="s">
        <v>141</v>
      </c>
      <c r="F48" s="48" t="s">
        <v>70</v>
      </c>
      <c r="G48" s="49"/>
      <c r="H48" s="50">
        <v>1</v>
      </c>
      <c r="I48" s="5">
        <v>1</v>
      </c>
      <c r="J48" s="48" t="e">
        <f t="shared" si="4"/>
        <v>#VALUE!</v>
      </c>
      <c r="K48" s="51" t="e">
        <f t="shared" si="1"/>
        <v>#VALUE!</v>
      </c>
      <c r="L48" s="52">
        <v>0.4</v>
      </c>
      <c r="M48" s="52">
        <v>0.4</v>
      </c>
      <c r="N48" s="52"/>
      <c r="O48" s="53"/>
      <c r="P48" s="52"/>
      <c r="Q48" s="52"/>
      <c r="R48" s="52"/>
      <c r="S48" s="52"/>
      <c r="T48" s="52"/>
      <c r="U48" s="54" t="e">
        <f>Grunddaten!$K$3*K48</f>
        <v>#VALUE!</v>
      </c>
      <c r="V48" s="122" t="e">
        <f t="shared" si="2"/>
        <v>#VALUE!</v>
      </c>
      <c r="W48" s="49" t="s">
        <v>155</v>
      </c>
      <c r="X48" s="84" t="e">
        <f t="shared" si="3"/>
        <v>#VALUE!</v>
      </c>
      <c r="Y48" s="17"/>
      <c r="Z48" s="17"/>
      <c r="AA48" s="17"/>
      <c r="AB48" s="17"/>
      <c r="AC48" s="17"/>
      <c r="AD48" s="17"/>
    </row>
    <row r="49" spans="1:43" ht="15" customHeight="1" x14ac:dyDescent="0.25">
      <c r="A49" s="17"/>
      <c r="B49" s="129"/>
      <c r="C49" s="17"/>
      <c r="D49" s="47" t="s">
        <v>64</v>
      </c>
      <c r="E49" s="47" t="s">
        <v>91</v>
      </c>
      <c r="F49" s="48" t="s">
        <v>70</v>
      </c>
      <c r="G49" s="49"/>
      <c r="H49" s="50">
        <v>0</v>
      </c>
      <c r="I49" s="5">
        <v>0</v>
      </c>
      <c r="J49" s="48" t="e">
        <f t="shared" si="4"/>
        <v>#VALUE!</v>
      </c>
      <c r="K49" s="51" t="e">
        <f t="shared" si="1"/>
        <v>#VALUE!</v>
      </c>
      <c r="L49" s="52">
        <v>0.25</v>
      </c>
      <c r="M49" s="52">
        <v>0.2</v>
      </c>
      <c r="N49" s="52"/>
      <c r="O49" s="53"/>
      <c r="P49" s="52"/>
      <c r="Q49" s="52"/>
      <c r="R49" s="52"/>
      <c r="S49" s="52"/>
      <c r="T49" s="52"/>
      <c r="U49" s="54" t="e">
        <f>Grunddaten!$K$3*K49</f>
        <v>#VALUE!</v>
      </c>
      <c r="V49" s="122" t="e">
        <f t="shared" si="2"/>
        <v>#VALUE!</v>
      </c>
      <c r="W49" s="49" t="s">
        <v>155</v>
      </c>
      <c r="X49" s="84" t="e">
        <f t="shared" si="3"/>
        <v>#VALUE!</v>
      </c>
      <c r="Y49" s="17"/>
      <c r="Z49" s="17"/>
      <c r="AA49" s="17"/>
      <c r="AB49" s="17"/>
      <c r="AC49" s="17"/>
      <c r="AD49" s="17"/>
    </row>
    <row r="50" spans="1:43" ht="15" customHeight="1" x14ac:dyDescent="0.25">
      <c r="A50" s="17"/>
      <c r="B50" s="130"/>
      <c r="C50" s="17"/>
      <c r="D50" s="47" t="s">
        <v>86</v>
      </c>
      <c r="E50" s="47" t="s">
        <v>91</v>
      </c>
      <c r="F50" s="48" t="s">
        <v>71</v>
      </c>
      <c r="G50" s="49">
        <v>4</v>
      </c>
      <c r="H50" s="50">
        <v>4</v>
      </c>
      <c r="I50" s="5">
        <v>4</v>
      </c>
      <c r="J50" s="48" t="e">
        <f t="shared" si="4"/>
        <v>#VALUE!</v>
      </c>
      <c r="K50" s="51" t="e">
        <f t="shared" si="1"/>
        <v>#VALUE!</v>
      </c>
      <c r="L50" s="52">
        <v>0.25</v>
      </c>
      <c r="M50" s="52">
        <v>1.4999999999999999E-2</v>
      </c>
      <c r="N50" s="52">
        <v>14</v>
      </c>
      <c r="O50" s="53">
        <v>116</v>
      </c>
      <c r="P50" s="48" t="e">
        <f>N50/1000*K50</f>
        <v>#VALUE!</v>
      </c>
      <c r="Q50" s="48" t="e">
        <f>P50*1.1</f>
        <v>#VALUE!</v>
      </c>
      <c r="R50" s="54" t="e">
        <f>Q50*O50/1000*1.1</f>
        <v>#VALUE!</v>
      </c>
      <c r="S50" s="54" t="e">
        <f>IF(I50&gt;0,R50/T50,1)</f>
        <v>#VALUE!</v>
      </c>
      <c r="T50" s="55">
        <f>I50/G50</f>
        <v>1</v>
      </c>
      <c r="U50" s="54" t="e">
        <f>ROUND(IF(AND(S50&gt;0,S50&lt;1),1*T50,R50),1)</f>
        <v>#VALUE!</v>
      </c>
      <c r="V50" s="122" t="e">
        <f t="shared" si="2"/>
        <v>#VALUE!</v>
      </c>
      <c r="W50" s="49" t="s">
        <v>155</v>
      </c>
      <c r="X50" s="84" t="e">
        <f t="shared" si="3"/>
        <v>#VALUE!</v>
      </c>
      <c r="Y50" s="17"/>
      <c r="Z50" s="17"/>
      <c r="AA50" s="17"/>
      <c r="AB50" s="17"/>
      <c r="AC50" s="17"/>
      <c r="AD50" s="17"/>
    </row>
    <row r="51" spans="1:43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83"/>
      <c r="Y51" s="17"/>
      <c r="Z51" s="17"/>
      <c r="AA51" s="17"/>
      <c r="AB51" s="17"/>
      <c r="AC51" s="17"/>
      <c r="AD51" s="17"/>
    </row>
    <row r="52" spans="1:43" x14ac:dyDescent="0.25">
      <c r="A52" s="17"/>
      <c r="B52" s="17"/>
      <c r="C52" s="17"/>
      <c r="D52" s="17"/>
      <c r="E52" s="17"/>
      <c r="F52" s="17"/>
      <c r="G52" s="17"/>
      <c r="H52" s="17"/>
      <c r="I52" s="50" t="e">
        <f>SUM(X24:X50)</f>
        <v>#VALUE!</v>
      </c>
      <c r="J52" s="8" t="s">
        <v>179</v>
      </c>
      <c r="K52" s="17" t="s">
        <v>179</v>
      </c>
      <c r="L52" s="17"/>
      <c r="M52" s="17"/>
      <c r="N52" s="8"/>
      <c r="O52" s="8"/>
      <c r="P52" s="8"/>
      <c r="Q52" s="8"/>
      <c r="R52" s="8"/>
      <c r="S52" s="8"/>
      <c r="T52" s="8"/>
      <c r="U52" s="44">
        <f>ROUND(IF(E7=50,41.51,IF(E7=75,61.81,82.96)),2)</f>
        <v>82.96</v>
      </c>
      <c r="V52" s="17" t="s">
        <v>61</v>
      </c>
      <c r="W52" s="17"/>
      <c r="X52" s="83"/>
      <c r="Y52" s="17"/>
      <c r="Z52" s="17"/>
      <c r="AA52" s="17"/>
      <c r="AB52" s="17"/>
      <c r="AC52" s="17"/>
      <c r="AD52" s="17"/>
    </row>
    <row r="53" spans="1:43" x14ac:dyDescent="0.25">
      <c r="A53" s="17"/>
      <c r="B53" s="17"/>
      <c r="C53" s="17"/>
      <c r="D53" s="17"/>
      <c r="E53" s="17"/>
      <c r="F53" s="17"/>
      <c r="G53" s="17"/>
      <c r="H53" s="17"/>
      <c r="I53" s="48" t="e">
        <f>SUM(V24:V50)</f>
        <v>#VALUE!</v>
      </c>
      <c r="J53" s="8" t="s">
        <v>174</v>
      </c>
      <c r="K53" s="17" t="s">
        <v>220</v>
      </c>
      <c r="L53" s="17"/>
      <c r="M53" s="17"/>
      <c r="N53" s="8"/>
      <c r="O53" s="8"/>
      <c r="P53" s="8"/>
      <c r="Q53" s="8"/>
      <c r="R53" s="8"/>
      <c r="S53" s="8"/>
      <c r="T53" s="8"/>
      <c r="U53" s="44" t="e">
        <f>ROUND(SUM(U24:U50),2)</f>
        <v>#VALUE!</v>
      </c>
      <c r="V53" s="17" t="s">
        <v>98</v>
      </c>
      <c r="W53" s="17"/>
      <c r="X53" s="83"/>
      <c r="Y53" s="17"/>
      <c r="Z53" s="17"/>
      <c r="AA53" s="17"/>
      <c r="AB53" s="17"/>
      <c r="AC53" s="17"/>
      <c r="AD53" s="17"/>
    </row>
    <row r="54" spans="1:43" x14ac:dyDescent="0.25">
      <c r="A54" s="17"/>
      <c r="B54" s="17"/>
      <c r="C54" s="17"/>
      <c r="D54" s="17"/>
      <c r="E54" s="17"/>
      <c r="F54" s="17"/>
      <c r="G54" s="17"/>
      <c r="H54" s="17"/>
      <c r="I54" s="17" t="e">
        <f>IF(I53&gt;I52,"ÜBERBELEGUNG!",".")</f>
        <v>#VALUE!</v>
      </c>
      <c r="J54" s="17"/>
      <c r="K54" s="17"/>
      <c r="L54" s="17"/>
      <c r="M54" s="17"/>
      <c r="N54" s="8"/>
      <c r="O54" s="8"/>
      <c r="P54" s="8"/>
      <c r="Q54" s="8"/>
      <c r="R54" s="8"/>
      <c r="S54" s="8"/>
      <c r="T54" s="8"/>
      <c r="U54" s="7" t="e">
        <f>ABS(U53-U52)</f>
        <v>#VALUE!</v>
      </c>
      <c r="V54" s="17" t="e">
        <f>IF(U52&lt;U53,"zusätzlich zu zahlen","noch verfügbar für Jungpflanzen oder Saatgut")</f>
        <v>#VALUE!</v>
      </c>
      <c r="W54" s="17"/>
      <c r="X54" s="83"/>
      <c r="Y54" s="17"/>
      <c r="Z54" s="17"/>
      <c r="AA54" s="17"/>
      <c r="AB54" s="17"/>
      <c r="AC54" s="17"/>
      <c r="AD54" s="17"/>
    </row>
    <row r="55" spans="1:43" ht="17.25" hidden="1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8"/>
      <c r="O55" s="8"/>
      <c r="P55" s="8"/>
      <c r="Q55" s="8"/>
      <c r="R55" s="8"/>
      <c r="S55" s="8"/>
      <c r="T55" s="8"/>
      <c r="U55" s="75" t="e">
        <f>U53- U52</f>
        <v>#VALUE!</v>
      </c>
      <c r="V55" s="17"/>
      <c r="W55" s="17"/>
      <c r="X55" s="83"/>
      <c r="Y55" s="17"/>
      <c r="Z55" s="17"/>
      <c r="AA55" s="17"/>
      <c r="AB55" s="17"/>
      <c r="AC55" s="17"/>
      <c r="AD55" s="17"/>
    </row>
    <row r="56" spans="1:43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83"/>
      <c r="Y56" s="17"/>
      <c r="Z56" s="17"/>
      <c r="AA56" s="17"/>
      <c r="AB56" s="17"/>
      <c r="AC56" s="17"/>
      <c r="AD56" s="17"/>
    </row>
    <row r="57" spans="1:43" s="11" customFormat="1" ht="85.5" customHeight="1" x14ac:dyDescent="0.25">
      <c r="A57" s="17"/>
      <c r="B57" s="21"/>
      <c r="C57" s="21"/>
      <c r="D57" s="76" t="str">
        <f t="shared" ref="D57:V57" si="5">D23</f>
        <v>Kultur</v>
      </c>
      <c r="E57" s="76" t="str">
        <f t="shared" si="5"/>
        <v>Sorte</v>
      </c>
      <c r="F57" s="76" t="str">
        <f t="shared" si="5"/>
        <v xml:space="preserve">Jungpflanze/ Saatgut/ Pflanzgut </v>
      </c>
      <c r="G57" s="76" t="str">
        <f t="shared" si="5"/>
        <v>zweitkleinste Auswahleinheit</v>
      </c>
      <c r="H57" s="76" t="str">
        <f t="shared" si="5"/>
        <v>Anzahl Reihen (Standard)</v>
      </c>
      <c r="I57" s="118" t="str">
        <f>I23</f>
        <v>Anzahl Reihen           (Deine Auswahl)</v>
      </c>
      <c r="J57" s="76" t="str">
        <f t="shared" si="5"/>
        <v xml:space="preserve">Anzahl Pflanzen/ Samenkörner </v>
      </c>
      <c r="K57" s="76" t="str">
        <f t="shared" si="5"/>
        <v>Anzahl Pflanzen oder Samenkörner</v>
      </c>
      <c r="L57" s="76" t="str">
        <f t="shared" si="5"/>
        <v>Reihenabstand (m)</v>
      </c>
      <c r="M57" s="76" t="str">
        <f t="shared" si="5"/>
        <v>Pflanzabstand (m)</v>
      </c>
      <c r="N57" s="76" t="str">
        <f t="shared" si="5"/>
        <v>TKM (g)</v>
      </c>
      <c r="O57" s="76" t="str">
        <f t="shared" si="5"/>
        <v xml:space="preserve">Preis (€/kg) </v>
      </c>
      <c r="P57" s="76" t="str">
        <f t="shared" si="5"/>
        <v>g Saatgut</v>
      </c>
      <c r="Q57" s="76" t="str">
        <f t="shared" si="5"/>
        <v>g Saatgut aufgerundet</v>
      </c>
      <c r="R57" s="76" t="str">
        <f t="shared" si="5"/>
        <v xml:space="preserve">Wert € </v>
      </c>
      <c r="S57" s="76" t="str">
        <f t="shared" si="5"/>
        <v>Wert einer Einheit</v>
      </c>
      <c r="T57" s="76" t="str">
        <f t="shared" si="5"/>
        <v>Faktor</v>
      </c>
      <c r="U57" s="76" t="str">
        <f t="shared" si="5"/>
        <v>Preis</v>
      </c>
      <c r="V57" s="76" t="str">
        <f t="shared" si="5"/>
        <v>benötigte Fläche</v>
      </c>
      <c r="W57" s="77"/>
      <c r="X57" s="85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</row>
    <row r="58" spans="1:43" x14ac:dyDescent="0.25">
      <c r="A58" s="17"/>
      <c r="B58" s="131" t="s">
        <v>209</v>
      </c>
      <c r="C58" s="21"/>
      <c r="D58" s="47" t="s">
        <v>224</v>
      </c>
      <c r="E58" s="47" t="s">
        <v>161</v>
      </c>
      <c r="F58" s="48" t="s">
        <v>71</v>
      </c>
      <c r="G58" s="49">
        <v>1</v>
      </c>
      <c r="H58" s="50">
        <v>1</v>
      </c>
      <c r="I58" s="53">
        <v>1</v>
      </c>
      <c r="J58" s="48" t="e">
        <f t="shared" ref="J58:J71" si="6">$E$7/25/M58*I58</f>
        <v>#VALUE!</v>
      </c>
      <c r="K58" s="51" t="e">
        <f>ROUND(J58,0)</f>
        <v>#VALUE!</v>
      </c>
      <c r="L58" s="52">
        <v>0.3</v>
      </c>
      <c r="M58" s="52">
        <v>0.05</v>
      </c>
      <c r="N58" s="78">
        <v>4.32</v>
      </c>
      <c r="O58" s="53">
        <v>1558</v>
      </c>
      <c r="P58" s="48" t="e">
        <f>N58/1000*K58</f>
        <v>#VALUE!</v>
      </c>
      <c r="Q58" s="48" t="e">
        <f>P58*1.1</f>
        <v>#VALUE!</v>
      </c>
      <c r="R58" s="54" t="e">
        <f>Q58*O58/1000*1.1</f>
        <v>#VALUE!</v>
      </c>
      <c r="S58" s="54" t="e">
        <f>IF(I58&gt;0,R58/T58,1)</f>
        <v>#VALUE!</v>
      </c>
      <c r="T58" s="55">
        <f>I58/G58</f>
        <v>1</v>
      </c>
      <c r="U58" s="54" t="e">
        <f>ROUND(IF(AND(S58&gt;0,S58&lt;1),1*T58,R58),1)</f>
        <v>#VALUE!</v>
      </c>
      <c r="V58" s="122" t="e">
        <f t="shared" ref="V58:V71" si="7">$AD$8*I58*L58</f>
        <v>#VALUE!</v>
      </c>
      <c r="W58" s="49" t="s">
        <v>155</v>
      </c>
      <c r="X58" s="84" t="e">
        <f t="shared" ref="X58:X71" si="8">$AD$8*H58*L58</f>
        <v>#VALUE!</v>
      </c>
      <c r="Y58" s="17"/>
      <c r="Z58" s="17"/>
      <c r="AA58" s="17"/>
      <c r="AB58" s="17"/>
      <c r="AC58" s="17"/>
      <c r="AD58" s="17"/>
    </row>
    <row r="59" spans="1:43" x14ac:dyDescent="0.25">
      <c r="A59" s="17"/>
      <c r="B59" s="132"/>
      <c r="C59" s="21"/>
      <c r="D59" s="47" t="s">
        <v>17</v>
      </c>
      <c r="E59" s="47" t="s">
        <v>99</v>
      </c>
      <c r="F59" s="48" t="s">
        <v>71</v>
      </c>
      <c r="G59" s="49">
        <v>4</v>
      </c>
      <c r="H59" s="50">
        <v>4</v>
      </c>
      <c r="I59" s="5">
        <v>4</v>
      </c>
      <c r="J59" s="6" t="e">
        <f t="shared" si="6"/>
        <v>#VALUE!</v>
      </c>
      <c r="K59" s="51" t="e">
        <f t="shared" ref="K59:K67" si="9">ROUND(J59,0)</f>
        <v>#VALUE!</v>
      </c>
      <c r="L59" s="52">
        <v>0.52500000000000002</v>
      </c>
      <c r="M59" s="52">
        <v>0.1</v>
      </c>
      <c r="N59" s="78">
        <v>174.4</v>
      </c>
      <c r="O59" s="53">
        <v>170</v>
      </c>
      <c r="P59" s="48" t="e">
        <f>N59/1000*K59</f>
        <v>#VALUE!</v>
      </c>
      <c r="Q59" s="48" t="e">
        <f>P59*1.1</f>
        <v>#VALUE!</v>
      </c>
      <c r="R59" s="54" t="e">
        <f>Q59*O59/1000*1.1</f>
        <v>#VALUE!</v>
      </c>
      <c r="S59" s="54" t="e">
        <f>IF(I59&gt;0,R59/T59,1)</f>
        <v>#VALUE!</v>
      </c>
      <c r="T59" s="55">
        <f>I59/G59</f>
        <v>1</v>
      </c>
      <c r="U59" s="54" t="e">
        <f>ROUND(IF(AND(S59&gt;0,S59&lt;1),1*T59,R59),1)</f>
        <v>#VALUE!</v>
      </c>
      <c r="V59" s="122" t="e">
        <f t="shared" si="7"/>
        <v>#VALUE!</v>
      </c>
      <c r="W59" s="49" t="s">
        <v>155</v>
      </c>
      <c r="X59" s="84" t="e">
        <f t="shared" si="8"/>
        <v>#VALUE!</v>
      </c>
      <c r="Y59" s="17"/>
      <c r="Z59" s="17"/>
      <c r="AA59" s="17"/>
      <c r="AB59" s="17"/>
      <c r="AC59" s="17"/>
      <c r="AD59" s="17"/>
    </row>
    <row r="60" spans="1:43" x14ac:dyDescent="0.25">
      <c r="A60" s="17"/>
      <c r="B60" s="132"/>
      <c r="C60" s="21"/>
      <c r="D60" s="47" t="s">
        <v>18</v>
      </c>
      <c r="E60" s="47" t="s">
        <v>100</v>
      </c>
      <c r="F60" s="48" t="s">
        <v>71</v>
      </c>
      <c r="G60" s="49">
        <v>2</v>
      </c>
      <c r="H60" s="50">
        <v>2</v>
      </c>
      <c r="I60" s="5">
        <v>2</v>
      </c>
      <c r="J60" s="6" t="e">
        <f t="shared" si="6"/>
        <v>#VALUE!</v>
      </c>
      <c r="K60" s="51" t="e">
        <f t="shared" si="9"/>
        <v>#VALUE!</v>
      </c>
      <c r="L60" s="52">
        <v>0.45</v>
      </c>
      <c r="M60" s="52">
        <v>0.04</v>
      </c>
      <c r="N60" s="78">
        <v>236</v>
      </c>
      <c r="O60" s="53">
        <v>90</v>
      </c>
      <c r="P60" s="48" t="e">
        <f>N60/1000*K60</f>
        <v>#VALUE!</v>
      </c>
      <c r="Q60" s="48" t="e">
        <f>P60*1.1</f>
        <v>#VALUE!</v>
      </c>
      <c r="R60" s="54" t="e">
        <f>Q60*O60/1000*1.1</f>
        <v>#VALUE!</v>
      </c>
      <c r="S60" s="54" t="e">
        <f>IF(I60&gt;0,R60/T60,1)</f>
        <v>#VALUE!</v>
      </c>
      <c r="T60" s="55">
        <f>I60/G60</f>
        <v>1</v>
      </c>
      <c r="U60" s="54" t="e">
        <f>ROUND(IF(AND(S60&gt;0,S60&lt;1),1*T60,R60),1)</f>
        <v>#VALUE!</v>
      </c>
      <c r="V60" s="122" t="e">
        <f t="shared" si="7"/>
        <v>#VALUE!</v>
      </c>
      <c r="W60" s="49" t="s">
        <v>155</v>
      </c>
      <c r="X60" s="84" t="e">
        <f t="shared" si="8"/>
        <v>#VALUE!</v>
      </c>
      <c r="Y60" s="17"/>
      <c r="Z60" s="17"/>
      <c r="AA60" s="17"/>
      <c r="AB60" s="17"/>
      <c r="AC60" s="17"/>
      <c r="AD60" s="17"/>
    </row>
    <row r="61" spans="1:43" x14ac:dyDescent="0.25">
      <c r="A61" s="17"/>
      <c r="B61" s="132"/>
      <c r="C61" s="21"/>
      <c r="D61" s="47" t="s">
        <v>101</v>
      </c>
      <c r="E61" s="47" t="s">
        <v>123</v>
      </c>
      <c r="F61" s="48" t="s">
        <v>70</v>
      </c>
      <c r="G61" s="49">
        <v>0.5</v>
      </c>
      <c r="H61" s="50">
        <v>0.5</v>
      </c>
      <c r="I61" s="5">
        <v>0.5</v>
      </c>
      <c r="J61" s="6" t="e">
        <f t="shared" si="6"/>
        <v>#VALUE!</v>
      </c>
      <c r="K61" s="51" t="e">
        <f t="shared" si="9"/>
        <v>#VALUE!</v>
      </c>
      <c r="L61" s="52">
        <v>0.3</v>
      </c>
      <c r="M61" s="52">
        <v>0.25</v>
      </c>
      <c r="N61" s="52"/>
      <c r="O61" s="53"/>
      <c r="P61" s="52"/>
      <c r="Q61" s="52"/>
      <c r="R61" s="52"/>
      <c r="S61" s="52"/>
      <c r="T61" s="52"/>
      <c r="U61" s="54" t="e">
        <f>Grunddaten!$K$3*K61</f>
        <v>#VALUE!</v>
      </c>
      <c r="V61" s="122" t="e">
        <f t="shared" si="7"/>
        <v>#VALUE!</v>
      </c>
      <c r="W61" s="49" t="s">
        <v>155</v>
      </c>
      <c r="X61" s="84" t="e">
        <f t="shared" si="8"/>
        <v>#VALUE!</v>
      </c>
      <c r="Y61" s="17"/>
      <c r="Z61" s="17"/>
      <c r="AA61" s="17"/>
      <c r="AB61" s="17"/>
      <c r="AC61" s="17"/>
      <c r="AD61" s="17"/>
    </row>
    <row r="62" spans="1:43" x14ac:dyDescent="0.25">
      <c r="A62" s="17"/>
      <c r="B62" s="132"/>
      <c r="C62" s="21"/>
      <c r="D62" s="47" t="s">
        <v>111</v>
      </c>
      <c r="E62" s="47" t="s">
        <v>53</v>
      </c>
      <c r="F62" s="48" t="s">
        <v>70</v>
      </c>
      <c r="G62" s="49">
        <v>0.5</v>
      </c>
      <c r="H62" s="50">
        <v>0.5</v>
      </c>
      <c r="I62" s="5">
        <v>0.5</v>
      </c>
      <c r="J62" s="6" t="e">
        <f t="shared" si="6"/>
        <v>#VALUE!</v>
      </c>
      <c r="K62" s="51" t="e">
        <f t="shared" si="9"/>
        <v>#VALUE!</v>
      </c>
      <c r="L62" s="52">
        <v>0.3</v>
      </c>
      <c r="M62" s="52">
        <v>0.25</v>
      </c>
      <c r="N62" s="52"/>
      <c r="O62" s="53"/>
      <c r="P62" s="52"/>
      <c r="Q62" s="52"/>
      <c r="R62" s="52"/>
      <c r="S62" s="52"/>
      <c r="T62" s="52"/>
      <c r="U62" s="54" t="e">
        <f>Grunddaten!$K$3*K62</f>
        <v>#VALUE!</v>
      </c>
      <c r="V62" s="122" t="e">
        <f t="shared" si="7"/>
        <v>#VALUE!</v>
      </c>
      <c r="W62" s="49" t="s">
        <v>155</v>
      </c>
      <c r="X62" s="84" t="e">
        <f t="shared" si="8"/>
        <v>#VALUE!</v>
      </c>
      <c r="Y62" s="17"/>
      <c r="Z62" s="17"/>
      <c r="AA62" s="17"/>
      <c r="AB62" s="17"/>
      <c r="AC62" s="17"/>
      <c r="AD62" s="17"/>
    </row>
    <row r="63" spans="1:43" x14ac:dyDescent="0.25">
      <c r="A63" s="17"/>
      <c r="B63" s="132"/>
      <c r="C63" s="21"/>
      <c r="D63" s="49" t="s">
        <v>162</v>
      </c>
      <c r="E63" s="47" t="s">
        <v>163</v>
      </c>
      <c r="F63" s="48" t="s">
        <v>71</v>
      </c>
      <c r="G63" s="49">
        <v>2</v>
      </c>
      <c r="H63" s="50">
        <v>2</v>
      </c>
      <c r="I63" s="5">
        <v>2</v>
      </c>
      <c r="J63" s="6" t="e">
        <f t="shared" si="6"/>
        <v>#VALUE!</v>
      </c>
      <c r="K63" s="51" t="e">
        <f t="shared" si="9"/>
        <v>#VALUE!</v>
      </c>
      <c r="L63" s="52">
        <v>0.25</v>
      </c>
      <c r="M63" s="52">
        <v>2.5000000000000001E-2</v>
      </c>
      <c r="N63" s="79">
        <v>9.9499999999999993</v>
      </c>
      <c r="O63" s="50">
        <v>483</v>
      </c>
      <c r="P63" s="48" t="e">
        <f>N63/1000*K63</f>
        <v>#VALUE!</v>
      </c>
      <c r="Q63" s="48" t="e">
        <f>P63*1.1</f>
        <v>#VALUE!</v>
      </c>
      <c r="R63" s="54" t="e">
        <f>Q63*O63/1000*1.1</f>
        <v>#VALUE!</v>
      </c>
      <c r="S63" s="54" t="e">
        <f>IF(I63&gt;0,R63/T63,1)</f>
        <v>#VALUE!</v>
      </c>
      <c r="T63" s="55">
        <f>I63/G63</f>
        <v>1</v>
      </c>
      <c r="U63" s="54" t="e">
        <f>ROUND(IF(AND(S63&gt;0,S63&lt;1),1*T63,R63),1)</f>
        <v>#VALUE!</v>
      </c>
      <c r="V63" s="122" t="e">
        <f t="shared" si="7"/>
        <v>#VALUE!</v>
      </c>
      <c r="W63" s="49" t="s">
        <v>155</v>
      </c>
      <c r="X63" s="84" t="e">
        <f t="shared" si="8"/>
        <v>#VALUE!</v>
      </c>
      <c r="Y63" s="17"/>
      <c r="Z63" s="17"/>
      <c r="AA63" s="17"/>
      <c r="AB63" s="17"/>
      <c r="AC63" s="17"/>
      <c r="AD63" s="17"/>
    </row>
    <row r="64" spans="1:43" x14ac:dyDescent="0.25">
      <c r="A64" s="17"/>
      <c r="B64" s="133"/>
      <c r="C64" s="21"/>
      <c r="D64" s="49" t="s">
        <v>165</v>
      </c>
      <c r="E64" s="47" t="s">
        <v>164</v>
      </c>
      <c r="F64" s="48" t="s">
        <v>71</v>
      </c>
      <c r="G64" s="49">
        <v>2</v>
      </c>
      <c r="H64" s="50">
        <v>0</v>
      </c>
      <c r="I64" s="5">
        <v>0</v>
      </c>
      <c r="J64" s="6" t="e">
        <f t="shared" si="6"/>
        <v>#VALUE!</v>
      </c>
      <c r="K64" s="51" t="e">
        <f t="shared" si="9"/>
        <v>#VALUE!</v>
      </c>
      <c r="L64" s="52">
        <v>0.25</v>
      </c>
      <c r="M64" s="52">
        <v>2.5000000000000001E-2</v>
      </c>
      <c r="N64" s="79">
        <v>9.7650000000000006</v>
      </c>
      <c r="O64" s="50">
        <v>483</v>
      </c>
      <c r="P64" s="48" t="e">
        <f>N64/1000*K64</f>
        <v>#VALUE!</v>
      </c>
      <c r="Q64" s="48" t="e">
        <f>P64*1.1</f>
        <v>#VALUE!</v>
      </c>
      <c r="R64" s="54" t="e">
        <f>Q64*O64/1000*1.1</f>
        <v>#VALUE!</v>
      </c>
      <c r="S64" s="54">
        <f>IF(I64&gt;0,R64/T64,1)</f>
        <v>1</v>
      </c>
      <c r="T64" s="55">
        <f>I64/G64</f>
        <v>0</v>
      </c>
      <c r="U64" s="54" t="e">
        <f>ROUND(IF(AND(S64&gt;0,S64&lt;1),1*T64,R64),1)</f>
        <v>#VALUE!</v>
      </c>
      <c r="V64" s="122" t="e">
        <f t="shared" si="7"/>
        <v>#VALUE!</v>
      </c>
      <c r="W64" s="49" t="s">
        <v>155</v>
      </c>
      <c r="X64" s="84" t="e">
        <f t="shared" si="8"/>
        <v>#VALUE!</v>
      </c>
      <c r="Y64" s="17"/>
      <c r="Z64" s="17"/>
      <c r="AA64" s="17"/>
      <c r="AB64" s="17"/>
      <c r="AC64" s="17"/>
      <c r="AD64" s="17"/>
    </row>
    <row r="65" spans="1:43" x14ac:dyDescent="0.25">
      <c r="A65" s="17"/>
      <c r="B65" s="131" t="s">
        <v>125</v>
      </c>
      <c r="C65" s="21"/>
      <c r="D65" s="49" t="s">
        <v>112</v>
      </c>
      <c r="E65" s="47" t="s">
        <v>169</v>
      </c>
      <c r="F65" s="48" t="s">
        <v>71</v>
      </c>
      <c r="G65" s="49">
        <v>1</v>
      </c>
      <c r="H65" s="50">
        <v>0</v>
      </c>
      <c r="I65" s="5">
        <v>0</v>
      </c>
      <c r="J65" s="6" t="e">
        <f t="shared" si="6"/>
        <v>#VALUE!</v>
      </c>
      <c r="K65" s="51" t="e">
        <f t="shared" si="9"/>
        <v>#VALUE!</v>
      </c>
      <c r="L65" s="52">
        <v>0.6</v>
      </c>
      <c r="M65" s="52">
        <v>0.1</v>
      </c>
      <c r="N65" s="79">
        <v>1333</v>
      </c>
      <c r="O65" s="50">
        <v>86</v>
      </c>
      <c r="P65" s="48" t="e">
        <f>N65/1000*K65</f>
        <v>#VALUE!</v>
      </c>
      <c r="Q65" s="48" t="e">
        <f>P65*1.1</f>
        <v>#VALUE!</v>
      </c>
      <c r="R65" s="54" t="e">
        <f>Q65*O65/1000*1.1</f>
        <v>#VALUE!</v>
      </c>
      <c r="S65" s="54">
        <f>IF(I65&gt;0,R65/T65,1)</f>
        <v>1</v>
      </c>
      <c r="T65" s="55">
        <f>I65/G65</f>
        <v>0</v>
      </c>
      <c r="U65" s="54" t="e">
        <f>ROUND(IF(AND(S65&gt;0,S65&lt;1),1*T65,R65),1)</f>
        <v>#VALUE!</v>
      </c>
      <c r="V65" s="122" t="e">
        <f t="shared" si="7"/>
        <v>#VALUE!</v>
      </c>
      <c r="W65" s="49" t="s">
        <v>155</v>
      </c>
      <c r="X65" s="84" t="e">
        <f t="shared" si="8"/>
        <v>#VALUE!</v>
      </c>
      <c r="Y65" s="17"/>
      <c r="Z65" s="17"/>
      <c r="AA65" s="17"/>
      <c r="AB65" s="17"/>
      <c r="AC65" s="17"/>
      <c r="AD65" s="17"/>
    </row>
    <row r="66" spans="1:43" x14ac:dyDescent="0.25">
      <c r="A66" s="17"/>
      <c r="B66" s="132"/>
      <c r="C66" s="21"/>
      <c r="D66" s="49" t="s">
        <v>107</v>
      </c>
      <c r="E66" s="49" t="s">
        <v>168</v>
      </c>
      <c r="F66" s="48" t="s">
        <v>70</v>
      </c>
      <c r="G66" s="49">
        <v>1</v>
      </c>
      <c r="H66" s="50">
        <v>0</v>
      </c>
      <c r="I66" s="5">
        <v>0</v>
      </c>
      <c r="J66" s="6" t="e">
        <f t="shared" si="6"/>
        <v>#VALUE!</v>
      </c>
      <c r="K66" s="51" t="e">
        <f>ROUND(J66,0)</f>
        <v>#VALUE!</v>
      </c>
      <c r="L66" s="52">
        <v>0.6</v>
      </c>
      <c r="M66" s="52">
        <v>0.25</v>
      </c>
      <c r="N66" s="52"/>
      <c r="O66" s="53"/>
      <c r="P66" s="52"/>
      <c r="Q66" s="52"/>
      <c r="R66" s="52"/>
      <c r="S66" s="52"/>
      <c r="T66" s="52"/>
      <c r="U66" s="54" t="e">
        <f>Grunddaten!$K$3*K66</f>
        <v>#VALUE!</v>
      </c>
      <c r="V66" s="122" t="e">
        <f t="shared" si="7"/>
        <v>#VALUE!</v>
      </c>
      <c r="W66" s="49" t="s">
        <v>155</v>
      </c>
      <c r="X66" s="84" t="e">
        <f t="shared" si="8"/>
        <v>#VALUE!</v>
      </c>
      <c r="Y66" s="17"/>
      <c r="Z66" s="17"/>
      <c r="AA66" s="17"/>
      <c r="AB66" s="17"/>
      <c r="AC66" s="17"/>
      <c r="AD66" s="17"/>
    </row>
    <row r="67" spans="1:43" x14ac:dyDescent="0.25">
      <c r="A67" s="17"/>
      <c r="B67" s="132"/>
      <c r="C67" s="21"/>
      <c r="D67" s="49" t="s">
        <v>110</v>
      </c>
      <c r="E67" s="49" t="s">
        <v>136</v>
      </c>
      <c r="F67" s="48" t="s">
        <v>70</v>
      </c>
      <c r="G67" s="49">
        <v>1</v>
      </c>
      <c r="H67" s="50">
        <v>0</v>
      </c>
      <c r="I67" s="5">
        <v>0</v>
      </c>
      <c r="J67" s="6" t="e">
        <f t="shared" si="6"/>
        <v>#VALUE!</v>
      </c>
      <c r="K67" s="51" t="e">
        <f t="shared" si="9"/>
        <v>#VALUE!</v>
      </c>
      <c r="L67" s="52">
        <v>0.3</v>
      </c>
      <c r="M67" s="52">
        <v>0.1</v>
      </c>
      <c r="N67" s="52"/>
      <c r="O67" s="53"/>
      <c r="P67" s="52"/>
      <c r="Q67" s="52"/>
      <c r="R67" s="52"/>
      <c r="S67" s="52"/>
      <c r="T67" s="52"/>
      <c r="U67" s="54" t="e">
        <f>Grunddaten!$K$3*K67</f>
        <v>#VALUE!</v>
      </c>
      <c r="V67" s="122" t="e">
        <f t="shared" si="7"/>
        <v>#VALUE!</v>
      </c>
      <c r="W67" s="49" t="s">
        <v>155</v>
      </c>
      <c r="X67" s="84" t="e">
        <f t="shared" si="8"/>
        <v>#VALUE!</v>
      </c>
      <c r="Y67" s="17"/>
      <c r="Z67" s="17"/>
      <c r="AA67" s="17"/>
      <c r="AB67" s="17"/>
      <c r="AC67" s="17"/>
      <c r="AD67" s="17"/>
    </row>
    <row r="68" spans="1:43" x14ac:dyDescent="0.25">
      <c r="A68" s="17"/>
      <c r="B68" s="132"/>
      <c r="C68" s="21"/>
      <c r="D68" s="49" t="s">
        <v>108</v>
      </c>
      <c r="E68" s="49" t="s">
        <v>53</v>
      </c>
      <c r="F68" s="48" t="s">
        <v>70</v>
      </c>
      <c r="G68" s="49">
        <v>0.125</v>
      </c>
      <c r="H68" s="50">
        <v>0</v>
      </c>
      <c r="I68" s="5">
        <v>0</v>
      </c>
      <c r="J68" s="6" t="e">
        <f t="shared" si="6"/>
        <v>#VALUE!</v>
      </c>
      <c r="K68" s="51" t="e">
        <f>ROUND(J68,0)</f>
        <v>#VALUE!</v>
      </c>
      <c r="L68" s="52">
        <v>0.3</v>
      </c>
      <c r="M68" s="52">
        <v>0.25</v>
      </c>
      <c r="N68" s="79"/>
      <c r="O68" s="50"/>
      <c r="P68" s="48"/>
      <c r="Q68" s="48"/>
      <c r="R68" s="54"/>
      <c r="S68" s="54"/>
      <c r="T68" s="55"/>
      <c r="U68" s="54" t="e">
        <f>K68*1</f>
        <v>#VALUE!</v>
      </c>
      <c r="V68" s="122" t="e">
        <f t="shared" si="7"/>
        <v>#VALUE!</v>
      </c>
      <c r="W68" s="49" t="s">
        <v>155</v>
      </c>
      <c r="X68" s="84" t="e">
        <f t="shared" si="8"/>
        <v>#VALUE!</v>
      </c>
      <c r="Y68" s="17"/>
      <c r="Z68" s="17"/>
      <c r="AA68" s="17"/>
      <c r="AB68" s="17"/>
      <c r="AC68" s="17"/>
      <c r="AD68" s="17"/>
    </row>
    <row r="69" spans="1:43" x14ac:dyDescent="0.25">
      <c r="A69" s="17"/>
      <c r="B69" s="132"/>
      <c r="C69" s="21"/>
      <c r="D69" s="49" t="s">
        <v>109</v>
      </c>
      <c r="E69" s="49" t="s">
        <v>53</v>
      </c>
      <c r="F69" s="48" t="s">
        <v>70</v>
      </c>
      <c r="G69" s="49">
        <v>0.125</v>
      </c>
      <c r="H69" s="50">
        <v>0</v>
      </c>
      <c r="I69" s="5">
        <v>0</v>
      </c>
      <c r="J69" s="6" t="e">
        <f t="shared" si="6"/>
        <v>#VALUE!</v>
      </c>
      <c r="K69" s="51" t="e">
        <f>ROUND(J69,0)</f>
        <v>#VALUE!</v>
      </c>
      <c r="L69" s="52">
        <v>0.3</v>
      </c>
      <c r="M69" s="52">
        <v>0.25</v>
      </c>
      <c r="N69" s="79"/>
      <c r="O69" s="50"/>
      <c r="P69" s="48"/>
      <c r="Q69" s="48"/>
      <c r="R69" s="54"/>
      <c r="S69" s="54"/>
      <c r="T69" s="55"/>
      <c r="U69" s="54" t="e">
        <f>K69*1</f>
        <v>#VALUE!</v>
      </c>
      <c r="V69" s="122" t="e">
        <f t="shared" si="7"/>
        <v>#VALUE!</v>
      </c>
      <c r="W69" s="49" t="s">
        <v>155</v>
      </c>
      <c r="X69" s="84" t="e">
        <f t="shared" si="8"/>
        <v>#VALUE!</v>
      </c>
      <c r="Y69" s="17"/>
      <c r="Z69" s="17"/>
      <c r="AA69" s="17"/>
      <c r="AB69" s="17"/>
      <c r="AC69" s="17"/>
      <c r="AD69" s="17"/>
    </row>
    <row r="70" spans="1:43" x14ac:dyDescent="0.25">
      <c r="A70" s="17"/>
      <c r="B70" s="132"/>
      <c r="C70" s="21"/>
      <c r="D70" s="49" t="s">
        <v>167</v>
      </c>
      <c r="E70" s="49"/>
      <c r="F70" s="48" t="s">
        <v>71</v>
      </c>
      <c r="G70" s="49">
        <v>1</v>
      </c>
      <c r="H70" s="50">
        <v>0</v>
      </c>
      <c r="I70" s="5">
        <v>0</v>
      </c>
      <c r="J70" s="6" t="e">
        <f t="shared" si="6"/>
        <v>#VALUE!</v>
      </c>
      <c r="K70" s="51" t="e">
        <f>ROUND(J70,0)</f>
        <v>#VALUE!</v>
      </c>
      <c r="L70" s="52">
        <v>0.8</v>
      </c>
      <c r="M70" s="52">
        <v>0.01</v>
      </c>
      <c r="N70" s="79"/>
      <c r="O70" s="50"/>
      <c r="P70" s="48"/>
      <c r="Q70" s="48"/>
      <c r="R70" s="54"/>
      <c r="S70" s="54"/>
      <c r="T70" s="55"/>
      <c r="U70" s="54">
        <f>I70*1</f>
        <v>0</v>
      </c>
      <c r="V70" s="122" t="e">
        <f t="shared" si="7"/>
        <v>#VALUE!</v>
      </c>
      <c r="W70" s="49" t="s">
        <v>155</v>
      </c>
      <c r="X70" s="84" t="e">
        <f t="shared" si="8"/>
        <v>#VALUE!</v>
      </c>
      <c r="Y70" s="17"/>
      <c r="Z70" s="17"/>
      <c r="AA70" s="17"/>
      <c r="AB70" s="17"/>
      <c r="AC70" s="17"/>
      <c r="AD70" s="17"/>
    </row>
    <row r="71" spans="1:43" x14ac:dyDescent="0.25">
      <c r="A71" s="17"/>
      <c r="B71" s="133"/>
      <c r="C71" s="21"/>
      <c r="D71" s="47" t="s">
        <v>225</v>
      </c>
      <c r="E71" s="47"/>
      <c r="F71" s="48" t="s">
        <v>71</v>
      </c>
      <c r="G71" s="49">
        <v>1</v>
      </c>
      <c r="H71" s="50">
        <v>1</v>
      </c>
      <c r="I71" s="53">
        <v>1</v>
      </c>
      <c r="J71" s="6" t="e">
        <f t="shared" si="6"/>
        <v>#VALUE!</v>
      </c>
      <c r="K71" s="51" t="e">
        <f>ROUND(J71,0)</f>
        <v>#VALUE!</v>
      </c>
      <c r="L71" s="52">
        <v>0.3</v>
      </c>
      <c r="M71" s="52">
        <v>0.05</v>
      </c>
      <c r="N71" s="78">
        <v>7.4</v>
      </c>
      <c r="O71" s="53">
        <v>2320</v>
      </c>
      <c r="P71" s="48" t="e">
        <f>N71/1000*K71</f>
        <v>#VALUE!</v>
      </c>
      <c r="Q71" s="48" t="e">
        <f>P71*1.1</f>
        <v>#VALUE!</v>
      </c>
      <c r="R71" s="54" t="e">
        <f>Q71*O71/1000*1.1</f>
        <v>#VALUE!</v>
      </c>
      <c r="S71" s="54" t="e">
        <f>IF(I71&gt;0,R71/T71,1)</f>
        <v>#VALUE!</v>
      </c>
      <c r="T71" s="55">
        <f>I71/H71</f>
        <v>1</v>
      </c>
      <c r="U71" s="54" t="e">
        <f>IF(AND(S71&gt;0,S71&lt;1),1*T71,R71)</f>
        <v>#VALUE!</v>
      </c>
      <c r="V71" s="122" t="e">
        <f t="shared" si="7"/>
        <v>#VALUE!</v>
      </c>
      <c r="W71" s="49" t="s">
        <v>155</v>
      </c>
      <c r="X71" s="84" t="e">
        <f t="shared" si="8"/>
        <v>#VALUE!</v>
      </c>
      <c r="Y71" s="17"/>
      <c r="Z71" s="17"/>
      <c r="AA71" s="17"/>
      <c r="AB71" s="17"/>
      <c r="AC71" s="17"/>
      <c r="AD71" s="17"/>
    </row>
    <row r="72" spans="1:43" s="13" customForma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83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</row>
    <row r="73" spans="1:43" s="13" customFormat="1" x14ac:dyDescent="0.25">
      <c r="A73" s="17"/>
      <c r="B73" s="17"/>
      <c r="C73" s="17"/>
      <c r="D73" s="17"/>
      <c r="E73" s="17"/>
      <c r="F73" s="17"/>
      <c r="G73" s="17"/>
      <c r="H73" s="17"/>
      <c r="I73" s="48" t="e">
        <f>SUM(X58:X71)+3.4*AD8</f>
        <v>#VALUE!</v>
      </c>
      <c r="J73" s="13" t="s">
        <v>179</v>
      </c>
      <c r="K73" s="17" t="s">
        <v>179</v>
      </c>
      <c r="L73" s="17"/>
      <c r="M73" s="17"/>
      <c r="U73" s="44">
        <f>ROUND(IF(E7=50,11.3,IF(E7=75,16.05,20.96)),2)</f>
        <v>20.96</v>
      </c>
      <c r="V73" s="17" t="s">
        <v>61</v>
      </c>
      <c r="W73" s="17"/>
      <c r="X73" s="83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</row>
    <row r="74" spans="1:43" s="13" customFormat="1" x14ac:dyDescent="0.25">
      <c r="A74" s="17"/>
      <c r="B74" s="17"/>
      <c r="C74" s="17"/>
      <c r="D74" s="17"/>
      <c r="E74" s="17"/>
      <c r="F74" s="17"/>
      <c r="G74" s="17"/>
      <c r="H74" s="17"/>
      <c r="I74" s="48" t="e">
        <f>SUM(V58:V71)</f>
        <v>#VALUE!</v>
      </c>
      <c r="J74" s="13" t="s">
        <v>174</v>
      </c>
      <c r="K74" s="17" t="s">
        <v>220</v>
      </c>
      <c r="L74" s="17"/>
      <c r="M74" s="17"/>
      <c r="U74" s="44" t="e">
        <f>ROUND(SUM(U58:U71),2)</f>
        <v>#VALUE!</v>
      </c>
      <c r="V74" s="17" t="s">
        <v>98</v>
      </c>
      <c r="W74" s="17"/>
      <c r="X74" s="83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</row>
    <row r="75" spans="1:43" s="13" customFormat="1" x14ac:dyDescent="0.25">
      <c r="A75" s="17"/>
      <c r="B75" s="17"/>
      <c r="C75" s="17"/>
      <c r="D75" s="17"/>
      <c r="E75" s="17"/>
      <c r="F75" s="17"/>
      <c r="G75" s="17"/>
      <c r="H75" s="17"/>
      <c r="I75" s="17" t="e">
        <f>IF(I74&gt;I73,"ÜBERBELEGUNG!",".")</f>
        <v>#VALUE!</v>
      </c>
      <c r="J75" s="17"/>
      <c r="K75" s="17"/>
      <c r="L75" s="17"/>
      <c r="M75" s="17"/>
      <c r="U75" s="7" t="e">
        <f>ABS(U74-U73)</f>
        <v>#VALUE!</v>
      </c>
      <c r="V75" s="17" t="e">
        <f>IF(U73&lt;U74,"zusätzlich zu zahlen","noch verfügbar für Jungpflanzen oder Saatgut")</f>
        <v>#VALUE!</v>
      </c>
      <c r="W75" s="17"/>
      <c r="X75" s="83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</row>
    <row r="76" spans="1:43" s="13" customFormat="1" ht="15" hidden="1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U76" s="75" t="e">
        <f>U74-U73</f>
        <v>#VALUE!</v>
      </c>
      <c r="V76" s="17"/>
      <c r="W76" s="17"/>
      <c r="X76" s="83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</row>
    <row r="77" spans="1:43" s="13" customForma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U77" s="75"/>
      <c r="V77" s="17"/>
      <c r="W77" s="17"/>
      <c r="X77" s="83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</row>
    <row r="78" spans="1:43" ht="95.25" customHeight="1" x14ac:dyDescent="0.25">
      <c r="A78" s="17"/>
      <c r="B78" s="17"/>
      <c r="C78" s="17"/>
      <c r="D78" s="76" t="str">
        <f>D23</f>
        <v>Kultur</v>
      </c>
      <c r="E78" s="76" t="str">
        <f t="shared" ref="E78" si="10">E23</f>
        <v>Sorte</v>
      </c>
      <c r="F78" s="76" t="str">
        <f t="shared" ref="F78:V78" si="11">F23</f>
        <v xml:space="preserve">Jungpflanze/ Saatgut/ Pflanzgut </v>
      </c>
      <c r="G78" s="76" t="str">
        <f t="shared" si="11"/>
        <v>zweitkleinste Auswahleinheit</v>
      </c>
      <c r="H78" s="76" t="str">
        <f t="shared" si="11"/>
        <v>Anzahl Reihen (Standard)</v>
      </c>
      <c r="I78" s="118" t="str">
        <f t="shared" si="11"/>
        <v>Anzahl Reihen           (Deine Auswahl)</v>
      </c>
      <c r="J78" s="76" t="str">
        <f t="shared" si="11"/>
        <v xml:space="preserve">Anzahl Pflanzen/ Samenkörner </v>
      </c>
      <c r="K78" s="76" t="str">
        <f t="shared" si="11"/>
        <v>Anzahl Pflanzen oder Samenkörner</v>
      </c>
      <c r="L78" s="76" t="str">
        <f t="shared" si="11"/>
        <v>Reihenabstand (m)</v>
      </c>
      <c r="M78" s="76" t="str">
        <f t="shared" si="11"/>
        <v>Pflanzabstand (m)</v>
      </c>
      <c r="N78" s="76" t="str">
        <f t="shared" si="11"/>
        <v>TKM (g)</v>
      </c>
      <c r="O78" s="76" t="str">
        <f t="shared" si="11"/>
        <v xml:space="preserve">Preis (€/kg) </v>
      </c>
      <c r="P78" s="76" t="str">
        <f t="shared" si="11"/>
        <v>g Saatgut</v>
      </c>
      <c r="Q78" s="76" t="str">
        <f t="shared" si="11"/>
        <v>g Saatgut aufgerundet</v>
      </c>
      <c r="R78" s="76" t="str">
        <f t="shared" si="11"/>
        <v xml:space="preserve">Wert € </v>
      </c>
      <c r="S78" s="76" t="str">
        <f t="shared" si="11"/>
        <v>Wert einer Einheit</v>
      </c>
      <c r="T78" s="76" t="str">
        <f t="shared" si="11"/>
        <v>Faktor</v>
      </c>
      <c r="U78" s="76" t="str">
        <f t="shared" si="11"/>
        <v>Preis</v>
      </c>
      <c r="V78" s="76" t="str">
        <f t="shared" si="11"/>
        <v>benötigte Fläche</v>
      </c>
      <c r="W78" s="77"/>
      <c r="X78" s="83"/>
      <c r="Y78" s="17"/>
      <c r="Z78" s="17"/>
      <c r="AA78" s="17"/>
      <c r="AB78" s="17"/>
      <c r="AC78" s="17"/>
      <c r="AD78" s="17"/>
    </row>
    <row r="79" spans="1:43" ht="15" customHeight="1" x14ac:dyDescent="0.25">
      <c r="A79" s="17"/>
      <c r="B79" s="134" t="s">
        <v>129</v>
      </c>
      <c r="C79" s="17"/>
      <c r="D79" s="47" t="s">
        <v>170</v>
      </c>
      <c r="E79" s="47" t="s">
        <v>171</v>
      </c>
      <c r="F79" s="79" t="s">
        <v>70</v>
      </c>
      <c r="G79" s="47">
        <v>0.5</v>
      </c>
      <c r="H79" s="79">
        <v>1</v>
      </c>
      <c r="I79" s="5">
        <v>1</v>
      </c>
      <c r="J79" s="6" t="e">
        <f t="shared" ref="J79:J89" si="12">$E$7/25/M79*I79</f>
        <v>#VALUE!</v>
      </c>
      <c r="K79" s="51" t="e">
        <f>ROUND(J79,0)</f>
        <v>#VALUE!</v>
      </c>
      <c r="L79" s="52">
        <v>0.8</v>
      </c>
      <c r="M79" s="52">
        <v>1</v>
      </c>
      <c r="N79" s="52"/>
      <c r="O79" s="53"/>
      <c r="P79" s="52"/>
      <c r="Q79" s="52"/>
      <c r="R79" s="52"/>
      <c r="S79" s="52"/>
      <c r="T79" s="52"/>
      <c r="U79" s="54" t="e">
        <f>Grunddaten!$K$5*K79</f>
        <v>#VALUE!</v>
      </c>
      <c r="V79" s="122" t="e">
        <f t="shared" ref="V79:V89" si="13">$AD$8*I79*L79</f>
        <v>#VALUE!</v>
      </c>
      <c r="W79" s="49" t="s">
        <v>155</v>
      </c>
      <c r="X79" s="84" t="e">
        <f>$AD$8*H79*L79</f>
        <v>#VALUE!</v>
      </c>
      <c r="Y79" s="17"/>
      <c r="Z79" s="17"/>
      <c r="AA79" s="17"/>
      <c r="AB79" s="17"/>
      <c r="AC79" s="17"/>
      <c r="AD79" s="17"/>
    </row>
    <row r="80" spans="1:43" x14ac:dyDescent="0.25">
      <c r="A80" s="17"/>
      <c r="B80" s="135"/>
      <c r="C80" s="17"/>
      <c r="D80" s="47" t="s">
        <v>23</v>
      </c>
      <c r="E80" s="47" t="s">
        <v>172</v>
      </c>
      <c r="F80" s="79" t="s">
        <v>70</v>
      </c>
      <c r="G80" s="47">
        <v>0.33</v>
      </c>
      <c r="H80" s="79">
        <v>1</v>
      </c>
      <c r="I80" s="5">
        <v>1</v>
      </c>
      <c r="J80" s="6" t="e">
        <f t="shared" si="12"/>
        <v>#VALUE!</v>
      </c>
      <c r="K80" s="51" t="e">
        <f>IF(E7=75,ROUNDUP(J80,0),ROUND(J80,0))</f>
        <v>#VALUE!</v>
      </c>
      <c r="L80" s="52">
        <v>0.75</v>
      </c>
      <c r="M80" s="52">
        <v>0.67</v>
      </c>
      <c r="N80" s="52"/>
      <c r="O80" s="53"/>
      <c r="P80" s="52"/>
      <c r="Q80" s="52"/>
      <c r="R80" s="52"/>
      <c r="S80" s="52"/>
      <c r="T80" s="52"/>
      <c r="U80" s="54" t="e">
        <f>Grunddaten!$K$5*K80</f>
        <v>#VALUE!</v>
      </c>
      <c r="V80" s="122" t="e">
        <f t="shared" si="13"/>
        <v>#VALUE!</v>
      </c>
      <c r="W80" s="49" t="s">
        <v>155</v>
      </c>
      <c r="X80" s="84" t="e">
        <f>$AD$8*H80*L80</f>
        <v>#VALUE!</v>
      </c>
      <c r="Y80" s="17"/>
      <c r="Z80" s="17"/>
      <c r="AA80" s="17"/>
      <c r="AB80" s="17"/>
      <c r="AC80" s="17"/>
      <c r="AD80" s="17"/>
    </row>
    <row r="81" spans="1:30" x14ac:dyDescent="0.25">
      <c r="A81" s="17"/>
      <c r="B81" s="135"/>
      <c r="C81" s="17"/>
      <c r="D81" s="47" t="s">
        <v>118</v>
      </c>
      <c r="E81" s="47" t="s">
        <v>203</v>
      </c>
      <c r="F81" s="79" t="s">
        <v>70</v>
      </c>
      <c r="G81" s="47">
        <v>0.25</v>
      </c>
      <c r="H81" s="79">
        <v>0.25</v>
      </c>
      <c r="I81" s="5">
        <v>0.25</v>
      </c>
      <c r="J81" s="6" t="e">
        <f t="shared" si="12"/>
        <v>#VALUE!</v>
      </c>
      <c r="K81" s="51" t="e">
        <f>ROUND(J81,0)</f>
        <v>#VALUE!</v>
      </c>
      <c r="L81" s="52">
        <v>0.5</v>
      </c>
      <c r="M81" s="52">
        <v>0.5</v>
      </c>
      <c r="N81" s="52"/>
      <c r="O81" s="53"/>
      <c r="P81" s="52"/>
      <c r="Q81" s="52"/>
      <c r="R81" s="52"/>
      <c r="S81" s="52"/>
      <c r="T81" s="52"/>
      <c r="U81" s="54" t="e">
        <f>Grunddaten!$K$4*K81</f>
        <v>#VALUE!</v>
      </c>
      <c r="V81" s="122" t="e">
        <f t="shared" si="13"/>
        <v>#VALUE!</v>
      </c>
      <c r="W81" s="49" t="s">
        <v>155</v>
      </c>
      <c r="X81" s="84" t="e">
        <f>$AD$8*H81*L81</f>
        <v>#VALUE!</v>
      </c>
      <c r="Y81" s="17"/>
      <c r="Z81" s="17"/>
      <c r="AA81" s="17"/>
      <c r="AB81" s="17"/>
      <c r="AC81" s="17"/>
      <c r="AD81" s="17"/>
    </row>
    <row r="82" spans="1:30" x14ac:dyDescent="0.25">
      <c r="A82" s="17"/>
      <c r="B82" s="135"/>
      <c r="C82" s="17"/>
      <c r="D82" s="47" t="s">
        <v>124</v>
      </c>
      <c r="E82" s="47"/>
      <c r="F82" s="79" t="s">
        <v>70</v>
      </c>
      <c r="G82" s="47">
        <v>0.25</v>
      </c>
      <c r="H82" s="79">
        <v>0.25</v>
      </c>
      <c r="I82" s="5">
        <v>0.25</v>
      </c>
      <c r="J82" s="6" t="e">
        <f t="shared" si="12"/>
        <v>#VALUE!</v>
      </c>
      <c r="K82" s="51" t="e">
        <f>IF(E7=75,ROUNDDOWN(J82,0),ROUND(J82,0))</f>
        <v>#VALUE!</v>
      </c>
      <c r="L82" s="52">
        <v>0.5</v>
      </c>
      <c r="M82" s="52">
        <v>0.5</v>
      </c>
      <c r="N82" s="52"/>
      <c r="O82" s="53"/>
      <c r="P82" s="52"/>
      <c r="Q82" s="52"/>
      <c r="R82" s="52"/>
      <c r="S82" s="52"/>
      <c r="T82" s="52"/>
      <c r="U82" s="54" t="e">
        <f>Grunddaten!$K$4*K82</f>
        <v>#VALUE!</v>
      </c>
      <c r="V82" s="122" t="e">
        <f t="shared" si="13"/>
        <v>#VALUE!</v>
      </c>
      <c r="W82" s="49" t="s">
        <v>155</v>
      </c>
      <c r="X82" s="84" t="e">
        <f>$AD$8*H82*L82</f>
        <v>#VALUE!</v>
      </c>
      <c r="Y82" s="17"/>
      <c r="Z82" s="17"/>
      <c r="AA82" s="17"/>
      <c r="AB82" s="17"/>
      <c r="AC82" s="17"/>
      <c r="AD82" s="17"/>
    </row>
    <row r="83" spans="1:30" x14ac:dyDescent="0.25">
      <c r="A83" s="17"/>
      <c r="B83" s="135"/>
      <c r="C83" s="17"/>
      <c r="D83" s="47" t="s">
        <v>245</v>
      </c>
      <c r="E83" s="47" t="s">
        <v>246</v>
      </c>
      <c r="F83" s="79" t="s">
        <v>70</v>
      </c>
      <c r="G83" s="47">
        <v>0.25</v>
      </c>
      <c r="H83" s="79">
        <v>0</v>
      </c>
      <c r="I83" s="5">
        <v>0</v>
      </c>
      <c r="J83" s="6" t="e">
        <f t="shared" si="12"/>
        <v>#VALUE!</v>
      </c>
      <c r="K83" s="51" t="e">
        <f>IF(E8=75,ROUNDDOWN(J83,0),ROUND(J83,0))</f>
        <v>#VALUE!</v>
      </c>
      <c r="L83" s="52">
        <v>0.5</v>
      </c>
      <c r="M83" s="52">
        <v>0.5</v>
      </c>
      <c r="N83" s="52"/>
      <c r="O83" s="53"/>
      <c r="P83" s="52"/>
      <c r="Q83" s="52"/>
      <c r="R83" s="52"/>
      <c r="S83" s="52"/>
      <c r="T83" s="52"/>
      <c r="U83" s="54" t="e">
        <f>Grunddaten!$K$4*K83</f>
        <v>#VALUE!</v>
      </c>
      <c r="V83" s="122" t="e">
        <f t="shared" si="13"/>
        <v>#VALUE!</v>
      </c>
      <c r="W83" s="49" t="s">
        <v>155</v>
      </c>
      <c r="X83" s="84"/>
      <c r="Y83" s="17"/>
      <c r="Z83" s="17"/>
      <c r="AA83" s="17"/>
      <c r="AB83" s="17"/>
      <c r="AC83" s="17"/>
      <c r="AD83" s="17"/>
    </row>
    <row r="84" spans="1:30" x14ac:dyDescent="0.25">
      <c r="A84" s="17"/>
      <c r="B84" s="135"/>
      <c r="C84" s="17"/>
      <c r="D84" s="47" t="s">
        <v>215</v>
      </c>
      <c r="E84" s="47" t="s">
        <v>173</v>
      </c>
      <c r="F84" s="79" t="s">
        <v>70</v>
      </c>
      <c r="G84" s="47">
        <v>0.25</v>
      </c>
      <c r="H84" s="79">
        <v>0.25</v>
      </c>
      <c r="I84" s="5">
        <v>0.25</v>
      </c>
      <c r="J84" s="6" t="e">
        <f t="shared" si="12"/>
        <v>#VALUE!</v>
      </c>
      <c r="K84" s="51" t="e">
        <f t="shared" ref="K84:K89" si="14">ROUND(J84,0)</f>
        <v>#VALUE!</v>
      </c>
      <c r="L84" s="52">
        <v>0.5</v>
      </c>
      <c r="M84" s="52">
        <v>0.5</v>
      </c>
      <c r="N84" s="52"/>
      <c r="O84" s="53"/>
      <c r="P84" s="52"/>
      <c r="Q84" s="52"/>
      <c r="R84" s="52"/>
      <c r="S84" s="52"/>
      <c r="T84" s="52"/>
      <c r="U84" s="54" t="e">
        <f>Grunddaten!$K$4*K84</f>
        <v>#VALUE!</v>
      </c>
      <c r="V84" s="122" t="e">
        <f t="shared" si="13"/>
        <v>#VALUE!</v>
      </c>
      <c r="W84" s="49" t="s">
        <v>155</v>
      </c>
      <c r="X84" s="84" t="e">
        <f>$AD$8*H84*L84</f>
        <v>#VALUE!</v>
      </c>
      <c r="Y84" s="17"/>
      <c r="Z84" s="17"/>
      <c r="AA84" s="17"/>
      <c r="AB84" s="17"/>
      <c r="AC84" s="17"/>
      <c r="AD84" s="17"/>
    </row>
    <row r="85" spans="1:30" x14ac:dyDescent="0.25">
      <c r="A85" s="17"/>
      <c r="B85" s="135"/>
      <c r="C85" s="17"/>
      <c r="D85" s="47" t="s">
        <v>216</v>
      </c>
      <c r="E85" s="47" t="s">
        <v>53</v>
      </c>
      <c r="F85" s="79" t="s">
        <v>70</v>
      </c>
      <c r="G85" s="47">
        <v>0.25</v>
      </c>
      <c r="H85" s="79">
        <v>0.25</v>
      </c>
      <c r="I85" s="5">
        <v>0.25</v>
      </c>
      <c r="J85" s="6" t="e">
        <f t="shared" si="12"/>
        <v>#VALUE!</v>
      </c>
      <c r="K85" s="51" t="e">
        <f>IF(E7=75,ROUNDDOWN(J85,0),ROUND(J85,0))</f>
        <v>#VALUE!</v>
      </c>
      <c r="L85" s="52">
        <v>0.5</v>
      </c>
      <c r="M85" s="52">
        <v>0.5</v>
      </c>
      <c r="N85" s="52"/>
      <c r="O85" s="53"/>
      <c r="P85" s="52"/>
      <c r="Q85" s="52"/>
      <c r="R85" s="52"/>
      <c r="S85" s="52"/>
      <c r="T85" s="52"/>
      <c r="U85" s="54" t="e">
        <f>Grunddaten!$K$4*K85</f>
        <v>#VALUE!</v>
      </c>
      <c r="V85" s="122" t="e">
        <f t="shared" si="13"/>
        <v>#VALUE!</v>
      </c>
      <c r="W85" s="49" t="s">
        <v>155</v>
      </c>
      <c r="X85" s="84" t="e">
        <f>$AD$8*H85*L85</f>
        <v>#VALUE!</v>
      </c>
      <c r="Y85" s="17"/>
      <c r="Z85" s="17"/>
      <c r="AA85" s="17"/>
      <c r="AB85" s="17"/>
      <c r="AC85" s="17"/>
      <c r="AD85" s="17"/>
    </row>
    <row r="86" spans="1:30" x14ac:dyDescent="0.25">
      <c r="A86" s="17"/>
      <c r="B86" s="135"/>
      <c r="C86" s="17"/>
      <c r="D86" s="47" t="s">
        <v>149</v>
      </c>
      <c r="E86" s="47" t="s">
        <v>53</v>
      </c>
      <c r="F86" s="79" t="s">
        <v>70</v>
      </c>
      <c r="G86" s="47">
        <v>0.25</v>
      </c>
      <c r="H86" s="79">
        <v>0</v>
      </c>
      <c r="I86" s="5">
        <v>0</v>
      </c>
      <c r="J86" s="6" t="e">
        <f t="shared" si="12"/>
        <v>#VALUE!</v>
      </c>
      <c r="K86" s="51" t="e">
        <f t="shared" si="14"/>
        <v>#VALUE!</v>
      </c>
      <c r="L86" s="52">
        <v>0.5</v>
      </c>
      <c r="M86" s="52">
        <v>0.5</v>
      </c>
      <c r="N86" s="52"/>
      <c r="O86" s="53"/>
      <c r="P86" s="52"/>
      <c r="Q86" s="52"/>
      <c r="R86" s="52"/>
      <c r="S86" s="52"/>
      <c r="T86" s="52"/>
      <c r="U86" s="54" t="e">
        <f>Grunddaten!$K$4*K86</f>
        <v>#VALUE!</v>
      </c>
      <c r="V86" s="122" t="e">
        <f t="shared" si="13"/>
        <v>#VALUE!</v>
      </c>
      <c r="W86" s="49" t="s">
        <v>155</v>
      </c>
      <c r="X86" s="84" t="e">
        <f>$AD$8*H86*L86</f>
        <v>#VALUE!</v>
      </c>
      <c r="Y86" s="17"/>
      <c r="Z86" s="17"/>
      <c r="AA86" s="17"/>
      <c r="AB86" s="17"/>
      <c r="AC86" s="17"/>
      <c r="AD86" s="17"/>
    </row>
    <row r="87" spans="1:30" x14ac:dyDescent="0.25">
      <c r="A87" s="17"/>
      <c r="B87" s="135"/>
      <c r="C87" s="17"/>
      <c r="D87" s="47" t="s">
        <v>238</v>
      </c>
      <c r="E87" s="47" t="s">
        <v>237</v>
      </c>
      <c r="F87" s="79" t="s">
        <v>70</v>
      </c>
      <c r="G87" s="47">
        <v>0.25</v>
      </c>
      <c r="H87" s="79">
        <v>0</v>
      </c>
      <c r="I87" s="5">
        <v>0</v>
      </c>
      <c r="J87" s="6" t="e">
        <f t="shared" si="12"/>
        <v>#VALUE!</v>
      </c>
      <c r="K87" s="51" t="e">
        <f t="shared" ref="K87:K88" si="15">ROUND(J87,0)</f>
        <v>#VALUE!</v>
      </c>
      <c r="L87" s="52">
        <v>0.5</v>
      </c>
      <c r="M87" s="52">
        <v>0.5</v>
      </c>
      <c r="N87" s="52"/>
      <c r="O87" s="53"/>
      <c r="P87" s="52"/>
      <c r="Q87" s="52"/>
      <c r="R87" s="52"/>
      <c r="S87" s="52"/>
      <c r="T87" s="52"/>
      <c r="U87" s="54" t="e">
        <f>Grunddaten!$K$4*K87</f>
        <v>#VALUE!</v>
      </c>
      <c r="V87" s="122" t="e">
        <f t="shared" si="13"/>
        <v>#VALUE!</v>
      </c>
      <c r="W87" s="49" t="s">
        <v>155</v>
      </c>
      <c r="X87" s="84"/>
      <c r="Y87" s="17"/>
      <c r="Z87" s="17"/>
      <c r="AA87" s="17"/>
      <c r="AB87" s="17"/>
      <c r="AC87" s="17"/>
      <c r="AD87" s="17"/>
    </row>
    <row r="88" spans="1:30" x14ac:dyDescent="0.25">
      <c r="A88" s="17"/>
      <c r="B88" s="135"/>
      <c r="C88" s="17"/>
      <c r="D88" s="47" t="s">
        <v>239</v>
      </c>
      <c r="E88" s="47" t="s">
        <v>241</v>
      </c>
      <c r="F88" s="79" t="s">
        <v>70</v>
      </c>
      <c r="G88" s="47">
        <v>0.25</v>
      </c>
      <c r="H88" s="79">
        <v>0</v>
      </c>
      <c r="I88" s="5">
        <v>0</v>
      </c>
      <c r="J88" s="6" t="e">
        <f t="shared" si="12"/>
        <v>#VALUE!</v>
      </c>
      <c r="K88" s="51" t="e">
        <f t="shared" si="15"/>
        <v>#VALUE!</v>
      </c>
      <c r="L88" s="52">
        <v>0.5</v>
      </c>
      <c r="M88" s="52">
        <v>0.5</v>
      </c>
      <c r="N88" s="52"/>
      <c r="O88" s="53"/>
      <c r="P88" s="52"/>
      <c r="Q88" s="52"/>
      <c r="R88" s="52"/>
      <c r="S88" s="52"/>
      <c r="T88" s="52"/>
      <c r="U88" s="54" t="e">
        <f>Grunddaten!$K$4*K88</f>
        <v>#VALUE!</v>
      </c>
      <c r="V88" s="122" t="e">
        <f t="shared" si="13"/>
        <v>#VALUE!</v>
      </c>
      <c r="W88" s="49" t="s">
        <v>155</v>
      </c>
      <c r="X88" s="84"/>
      <c r="Y88" s="17"/>
      <c r="Z88" s="17"/>
      <c r="AA88" s="17"/>
      <c r="AB88" s="17"/>
      <c r="AC88" s="17"/>
      <c r="AD88" s="17"/>
    </row>
    <row r="89" spans="1:30" x14ac:dyDescent="0.25">
      <c r="A89" s="17"/>
      <c r="B89" s="136"/>
      <c r="C89" s="17"/>
      <c r="D89" s="47" t="s">
        <v>240</v>
      </c>
      <c r="E89" s="47" t="s">
        <v>204</v>
      </c>
      <c r="F89" s="79" t="s">
        <v>70</v>
      </c>
      <c r="G89" s="47">
        <v>0.25</v>
      </c>
      <c r="H89" s="79">
        <v>0</v>
      </c>
      <c r="I89" s="5">
        <v>0</v>
      </c>
      <c r="J89" s="6" t="e">
        <f t="shared" si="12"/>
        <v>#VALUE!</v>
      </c>
      <c r="K89" s="51" t="e">
        <f t="shared" si="14"/>
        <v>#VALUE!</v>
      </c>
      <c r="L89" s="52">
        <v>0.7</v>
      </c>
      <c r="M89" s="52">
        <v>0.5</v>
      </c>
      <c r="N89" s="52"/>
      <c r="O89" s="53"/>
      <c r="P89" s="52"/>
      <c r="Q89" s="52"/>
      <c r="R89" s="52"/>
      <c r="S89" s="52"/>
      <c r="T89" s="52"/>
      <c r="U89" s="54" t="e">
        <f>Grunddaten!$K$4*K89</f>
        <v>#VALUE!</v>
      </c>
      <c r="V89" s="122" t="e">
        <f t="shared" si="13"/>
        <v>#VALUE!</v>
      </c>
      <c r="W89" s="49" t="s">
        <v>155</v>
      </c>
      <c r="X89" s="84" t="e">
        <f>$AD$8*H89*L89</f>
        <v>#VALUE!</v>
      </c>
      <c r="Y89" s="17"/>
      <c r="Z89" s="17"/>
      <c r="AA89" s="17"/>
      <c r="AB89" s="17"/>
      <c r="AC89" s="17"/>
      <c r="AD89" s="17"/>
    </row>
    <row r="90" spans="1:30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83"/>
      <c r="Y90" s="17"/>
      <c r="Z90" s="17"/>
      <c r="AA90" s="17"/>
      <c r="AB90" s="17"/>
      <c r="AC90" s="17"/>
      <c r="AD90" s="17"/>
    </row>
    <row r="91" spans="1:30" x14ac:dyDescent="0.25">
      <c r="A91" s="17"/>
      <c r="B91" s="17"/>
      <c r="C91" s="17"/>
      <c r="D91" s="17"/>
      <c r="E91" s="17"/>
      <c r="F91" s="17"/>
      <c r="G91" s="17"/>
      <c r="H91" s="17"/>
      <c r="I91" s="48" t="e">
        <f>SUM(X79:X89)+AD8*L84</f>
        <v>#VALUE!</v>
      </c>
      <c r="J91" s="8" t="s">
        <v>179</v>
      </c>
      <c r="K91" s="17" t="s">
        <v>179</v>
      </c>
      <c r="L91" s="17"/>
      <c r="M91" s="17"/>
      <c r="N91" s="8"/>
      <c r="O91" s="8"/>
      <c r="P91" s="8"/>
      <c r="Q91" s="8"/>
      <c r="R91" s="8"/>
      <c r="S91" s="8"/>
      <c r="T91" s="8"/>
      <c r="U91" s="44">
        <f>ROUND(IF(E7=50,22,IF(E7=75,34,44)),2)</f>
        <v>44</v>
      </c>
      <c r="V91" s="17" t="s">
        <v>61</v>
      </c>
      <c r="W91" s="17"/>
      <c r="X91" s="83"/>
      <c r="Y91" s="17"/>
      <c r="Z91" s="17"/>
      <c r="AA91" s="17"/>
      <c r="AB91" s="17"/>
      <c r="AC91" s="17"/>
      <c r="AD91" s="17"/>
    </row>
    <row r="92" spans="1:30" x14ac:dyDescent="0.25">
      <c r="A92" s="17"/>
      <c r="B92" s="17"/>
      <c r="C92" s="17"/>
      <c r="D92" s="17"/>
      <c r="E92" s="17"/>
      <c r="F92" s="17"/>
      <c r="G92" s="17"/>
      <c r="H92" s="17"/>
      <c r="I92" s="48" t="e">
        <f>SUM(V79:V89)</f>
        <v>#VALUE!</v>
      </c>
      <c r="J92" s="8" t="s">
        <v>174</v>
      </c>
      <c r="K92" s="17" t="s">
        <v>220</v>
      </c>
      <c r="L92" s="17"/>
      <c r="M92" s="17"/>
      <c r="N92" s="8"/>
      <c r="O92" s="8"/>
      <c r="P92" s="8"/>
      <c r="Q92" s="8"/>
      <c r="R92" s="8"/>
      <c r="S92" s="8"/>
      <c r="T92" s="8"/>
      <c r="U92" s="44" t="e">
        <f>ROUND(SUM(U79:U89),2)</f>
        <v>#VALUE!</v>
      </c>
      <c r="V92" s="17" t="s">
        <v>98</v>
      </c>
      <c r="W92" s="17"/>
      <c r="X92" s="83"/>
      <c r="Y92" s="17"/>
      <c r="Z92" s="17"/>
      <c r="AA92" s="17"/>
      <c r="AB92" s="17"/>
      <c r="AC92" s="17"/>
      <c r="AD92" s="17"/>
    </row>
    <row r="93" spans="1:30" x14ac:dyDescent="0.25">
      <c r="A93" s="17"/>
      <c r="B93" s="17"/>
      <c r="C93" s="17"/>
      <c r="D93" s="17"/>
      <c r="E93" s="17"/>
      <c r="F93" s="17"/>
      <c r="G93" s="17"/>
      <c r="H93" s="17"/>
      <c r="I93" s="17" t="e">
        <f>IF(I92&gt;I91,"ÜBERBELEGUNG!",".")</f>
        <v>#VALUE!</v>
      </c>
      <c r="J93" s="17"/>
      <c r="K93" s="17"/>
      <c r="L93" s="17"/>
      <c r="M93" s="17"/>
      <c r="N93" s="8"/>
      <c r="O93" s="8"/>
      <c r="P93" s="8"/>
      <c r="Q93" s="8"/>
      <c r="R93" s="8"/>
      <c r="S93" s="8"/>
      <c r="T93" s="8"/>
      <c r="U93" s="7" t="e">
        <f>ABS(U92-U91)</f>
        <v>#VALUE!</v>
      </c>
      <c r="V93" s="17" t="e">
        <f>IF(U91&lt;U92,"zusätzlich zu zahlen","noch verfügbar für Jungpflanzen oder Saatgut")</f>
        <v>#VALUE!</v>
      </c>
      <c r="W93" s="17"/>
      <c r="X93" s="83"/>
      <c r="Y93" s="17"/>
      <c r="Z93" s="17"/>
      <c r="AA93" s="17"/>
      <c r="AB93" s="17"/>
      <c r="AC93" s="17"/>
      <c r="AD93" s="17"/>
    </row>
    <row r="94" spans="1:30" hidden="1" x14ac:dyDescent="0.25">
      <c r="A94" s="17"/>
      <c r="B94" s="17"/>
      <c r="C94" s="17"/>
      <c r="D94" s="17"/>
      <c r="E94" s="17"/>
      <c r="F94" s="17"/>
      <c r="G94" s="17"/>
      <c r="H94" s="17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10" t="e">
        <f>U92-U91</f>
        <v>#VALUE!</v>
      </c>
      <c r="V94" s="8"/>
      <c r="W94" s="8"/>
      <c r="X94" s="83"/>
      <c r="Y94" s="17"/>
      <c r="Z94" s="17"/>
      <c r="AA94" s="17"/>
      <c r="AB94" s="17"/>
      <c r="AC94" s="17"/>
      <c r="AD94" s="17"/>
    </row>
    <row r="95" spans="1:30" ht="15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83"/>
      <c r="Y95" s="17"/>
      <c r="Z95" s="17"/>
      <c r="AA95" s="17"/>
      <c r="AB95" s="17"/>
      <c r="AC95" s="17"/>
      <c r="AD95" s="17"/>
    </row>
    <row r="96" spans="1:30" ht="93" customHeight="1" x14ac:dyDescent="0.25">
      <c r="A96" s="17"/>
      <c r="B96" s="17"/>
      <c r="C96" s="17"/>
      <c r="D96" s="76" t="str">
        <f>D23</f>
        <v>Kultur</v>
      </c>
      <c r="E96" s="76" t="str">
        <f>E23</f>
        <v>Sorte</v>
      </c>
      <c r="F96" s="76" t="str">
        <f t="shared" ref="F96:V96" si="16">F23</f>
        <v xml:space="preserve">Jungpflanze/ Saatgut/ Pflanzgut </v>
      </c>
      <c r="G96" s="76" t="str">
        <f t="shared" si="16"/>
        <v>zweitkleinste Auswahleinheit</v>
      </c>
      <c r="H96" s="76" t="str">
        <f t="shared" si="16"/>
        <v>Anzahl Reihen (Standard)</v>
      </c>
      <c r="I96" s="118" t="str">
        <f>I23</f>
        <v>Anzahl Reihen           (Deine Auswahl)</v>
      </c>
      <c r="J96" s="76" t="str">
        <f t="shared" si="16"/>
        <v xml:space="preserve">Anzahl Pflanzen/ Samenkörner </v>
      </c>
      <c r="K96" s="76" t="str">
        <f t="shared" si="16"/>
        <v>Anzahl Pflanzen oder Samenkörner</v>
      </c>
      <c r="L96" s="76" t="str">
        <f t="shared" si="16"/>
        <v>Reihenabstand (m)</v>
      </c>
      <c r="M96" s="76" t="str">
        <f t="shared" si="16"/>
        <v>Pflanzabstand (m)</v>
      </c>
      <c r="N96" s="76" t="str">
        <f t="shared" si="16"/>
        <v>TKM (g)</v>
      </c>
      <c r="O96" s="76" t="str">
        <f t="shared" si="16"/>
        <v xml:space="preserve">Preis (€/kg) </v>
      </c>
      <c r="P96" s="76" t="str">
        <f t="shared" si="16"/>
        <v>g Saatgut</v>
      </c>
      <c r="Q96" s="76" t="str">
        <f t="shared" si="16"/>
        <v>g Saatgut aufgerundet</v>
      </c>
      <c r="R96" s="76" t="str">
        <f t="shared" si="16"/>
        <v xml:space="preserve">Wert € </v>
      </c>
      <c r="S96" s="76" t="str">
        <f t="shared" si="16"/>
        <v>Wert einer Einheit</v>
      </c>
      <c r="T96" s="76" t="str">
        <f t="shared" si="16"/>
        <v>Faktor</v>
      </c>
      <c r="U96" s="76" t="str">
        <f t="shared" si="16"/>
        <v>Preis</v>
      </c>
      <c r="V96" s="76" t="str">
        <f t="shared" si="16"/>
        <v>benötigte Fläche</v>
      </c>
      <c r="W96" s="77"/>
      <c r="X96" s="83"/>
      <c r="Y96" s="17"/>
      <c r="Z96" s="17"/>
      <c r="AA96" s="17"/>
      <c r="AB96" s="17"/>
      <c r="AC96" s="17"/>
      <c r="AD96" s="17"/>
    </row>
    <row r="97" spans="1:30" ht="15" customHeight="1" x14ac:dyDescent="0.25">
      <c r="A97" s="17"/>
      <c r="B97" s="134" t="s">
        <v>130</v>
      </c>
      <c r="C97" s="17"/>
      <c r="D97" s="47" t="s">
        <v>30</v>
      </c>
      <c r="E97" s="47" t="s">
        <v>202</v>
      </c>
      <c r="F97" s="48" t="s">
        <v>70</v>
      </c>
      <c r="G97" s="47">
        <v>1</v>
      </c>
      <c r="H97" s="79">
        <v>1</v>
      </c>
      <c r="I97" s="5">
        <v>1</v>
      </c>
      <c r="J97" s="6" t="e">
        <f t="shared" ref="J97:J110" si="17">$E$7/25/M97*I97</f>
        <v>#VALUE!</v>
      </c>
      <c r="K97" s="51" t="e">
        <f>ROUND(J97,0)</f>
        <v>#VALUE!</v>
      </c>
      <c r="L97" s="50">
        <v>0.7</v>
      </c>
      <c r="M97" s="52">
        <v>0.5</v>
      </c>
      <c r="N97" s="52"/>
      <c r="O97" s="52"/>
      <c r="P97" s="52"/>
      <c r="Q97" s="52"/>
      <c r="R97" s="52"/>
      <c r="S97" s="52"/>
      <c r="T97" s="52"/>
      <c r="U97" s="44" t="e">
        <f>K97*Grunddaten!$K$3</f>
        <v>#VALUE!</v>
      </c>
      <c r="V97" s="122" t="e">
        <f t="shared" ref="V97:V110" si="18">$AD$8*I97*L97</f>
        <v>#VALUE!</v>
      </c>
      <c r="W97" s="49" t="s">
        <v>155</v>
      </c>
      <c r="X97" s="84" t="e">
        <f t="shared" ref="X97:X110" si="19">$AD$8*H97*L97</f>
        <v>#VALUE!</v>
      </c>
      <c r="Y97" s="17"/>
      <c r="Z97" s="17"/>
      <c r="AA97" s="17"/>
      <c r="AB97" s="17"/>
      <c r="AC97" s="17"/>
      <c r="AD97" s="17"/>
    </row>
    <row r="98" spans="1:30" x14ac:dyDescent="0.25">
      <c r="A98" s="17"/>
      <c r="B98" s="135"/>
      <c r="C98" s="17"/>
      <c r="D98" s="47" t="s">
        <v>31</v>
      </c>
      <c r="E98" s="47" t="s">
        <v>199</v>
      </c>
      <c r="F98" s="48" t="s">
        <v>70</v>
      </c>
      <c r="G98" s="47">
        <v>1</v>
      </c>
      <c r="H98" s="79">
        <v>1</v>
      </c>
      <c r="I98" s="5">
        <v>1</v>
      </c>
      <c r="J98" s="6" t="e">
        <f t="shared" si="17"/>
        <v>#VALUE!</v>
      </c>
      <c r="K98" s="51" t="e">
        <f>ROUND(J98,0)</f>
        <v>#VALUE!</v>
      </c>
      <c r="L98" s="52">
        <v>0.3</v>
      </c>
      <c r="M98" s="52">
        <v>0.3</v>
      </c>
      <c r="N98" s="52"/>
      <c r="O98" s="52"/>
      <c r="P98" s="52"/>
      <c r="Q98" s="52"/>
      <c r="R98" s="52"/>
      <c r="S98" s="52"/>
      <c r="T98" s="52"/>
      <c r="U98" s="44" t="e">
        <f>K98*Grunddaten!$K$3</f>
        <v>#VALUE!</v>
      </c>
      <c r="V98" s="122" t="e">
        <f t="shared" si="18"/>
        <v>#VALUE!</v>
      </c>
      <c r="W98" s="49" t="s">
        <v>155</v>
      </c>
      <c r="X98" s="84" t="e">
        <f t="shared" si="19"/>
        <v>#VALUE!</v>
      </c>
      <c r="Y98" s="17"/>
      <c r="Z98" s="17"/>
      <c r="AA98" s="17"/>
      <c r="AB98" s="17"/>
      <c r="AC98" s="17"/>
      <c r="AD98" s="17"/>
    </row>
    <row r="99" spans="1:30" x14ac:dyDescent="0.25">
      <c r="A99" s="17"/>
      <c r="B99" s="135"/>
      <c r="C99" s="17"/>
      <c r="D99" s="47" t="s">
        <v>32</v>
      </c>
      <c r="E99" s="47" t="s">
        <v>187</v>
      </c>
      <c r="F99" s="48" t="s">
        <v>70</v>
      </c>
      <c r="G99" s="47">
        <v>1</v>
      </c>
      <c r="H99" s="79">
        <v>1</v>
      </c>
      <c r="I99" s="5">
        <v>1</v>
      </c>
      <c r="J99" s="6" t="e">
        <f t="shared" si="17"/>
        <v>#VALUE!</v>
      </c>
      <c r="K99" s="51" t="e">
        <f>ROUND(J99,0)</f>
        <v>#VALUE!</v>
      </c>
      <c r="L99" s="52">
        <v>0.75</v>
      </c>
      <c r="M99" s="52">
        <v>0.4</v>
      </c>
      <c r="N99" s="52"/>
      <c r="O99" s="52"/>
      <c r="P99" s="52"/>
      <c r="Q99" s="52"/>
      <c r="R99" s="52"/>
      <c r="S99" s="52"/>
      <c r="T99" s="52"/>
      <c r="U99" s="44" t="e">
        <f>K99*Grunddaten!$K$3</f>
        <v>#VALUE!</v>
      </c>
      <c r="V99" s="122" t="e">
        <f t="shared" si="18"/>
        <v>#VALUE!</v>
      </c>
      <c r="W99" s="49" t="s">
        <v>155</v>
      </c>
      <c r="X99" s="84" t="e">
        <f t="shared" si="19"/>
        <v>#VALUE!</v>
      </c>
      <c r="Y99" s="17"/>
      <c r="Z99" s="17"/>
      <c r="AA99" s="17"/>
      <c r="AB99" s="17"/>
      <c r="AC99" s="17"/>
      <c r="AD99" s="17"/>
    </row>
    <row r="100" spans="1:30" x14ac:dyDescent="0.25">
      <c r="A100" s="17"/>
      <c r="B100" s="135"/>
      <c r="C100" s="17"/>
      <c r="D100" s="47" t="s">
        <v>80</v>
      </c>
      <c r="E100" s="47" t="s">
        <v>122</v>
      </c>
      <c r="F100" s="48" t="s">
        <v>70</v>
      </c>
      <c r="G100" s="47">
        <v>0.5</v>
      </c>
      <c r="H100" s="79">
        <v>1</v>
      </c>
      <c r="I100" s="5">
        <v>1</v>
      </c>
      <c r="J100" s="6" t="e">
        <f t="shared" si="17"/>
        <v>#VALUE!</v>
      </c>
      <c r="K100" s="51" t="e">
        <f t="shared" ref="K100:K107" si="20">ROUND(J100,0)</f>
        <v>#VALUE!</v>
      </c>
      <c r="L100" s="52">
        <v>0.25</v>
      </c>
      <c r="M100" s="81">
        <v>0.15</v>
      </c>
      <c r="N100" s="52"/>
      <c r="O100" s="52"/>
      <c r="P100" s="52"/>
      <c r="Q100" s="52"/>
      <c r="R100" s="52"/>
      <c r="S100" s="52"/>
      <c r="T100" s="52"/>
      <c r="U100" s="44" t="e">
        <f>K100*Grunddaten!$K$3</f>
        <v>#VALUE!</v>
      </c>
      <c r="V100" s="122" t="e">
        <f t="shared" si="18"/>
        <v>#VALUE!</v>
      </c>
      <c r="W100" s="49" t="s">
        <v>155</v>
      </c>
      <c r="X100" s="84" t="e">
        <f t="shared" si="19"/>
        <v>#VALUE!</v>
      </c>
      <c r="Y100" s="17"/>
      <c r="Z100" s="17"/>
      <c r="AA100" s="17"/>
      <c r="AB100" s="17"/>
      <c r="AC100" s="17"/>
      <c r="AD100" s="17"/>
    </row>
    <row r="101" spans="1:30" x14ac:dyDescent="0.25">
      <c r="A101" s="17"/>
      <c r="B101" s="135"/>
      <c r="C101" s="17"/>
      <c r="D101" s="47" t="s">
        <v>79</v>
      </c>
      <c r="E101" s="47" t="s">
        <v>122</v>
      </c>
      <c r="F101" s="48" t="s">
        <v>71</v>
      </c>
      <c r="G101" s="47">
        <v>2</v>
      </c>
      <c r="H101" s="79">
        <v>0</v>
      </c>
      <c r="I101" s="5">
        <v>0</v>
      </c>
      <c r="J101" s="6" t="e">
        <f t="shared" si="17"/>
        <v>#VALUE!</v>
      </c>
      <c r="K101" s="51" t="e">
        <f t="shared" si="20"/>
        <v>#VALUE!</v>
      </c>
      <c r="L101" s="52">
        <v>0.25</v>
      </c>
      <c r="M101" s="52">
        <v>0.01</v>
      </c>
      <c r="N101" s="52">
        <v>2.19</v>
      </c>
      <c r="O101" s="52">
        <f>779</f>
        <v>779</v>
      </c>
      <c r="P101" s="48" t="e">
        <f>N101/1000*K101</f>
        <v>#VALUE!</v>
      </c>
      <c r="Q101" s="48" t="e">
        <f>P101*1.1</f>
        <v>#VALUE!</v>
      </c>
      <c r="R101" s="54" t="e">
        <f>Q101*O101/1000*1.1</f>
        <v>#VALUE!</v>
      </c>
      <c r="S101" s="54">
        <f>IF(I101&gt;0,R101/T101,1)</f>
        <v>1</v>
      </c>
      <c r="T101" s="55">
        <f>I101/G101</f>
        <v>0</v>
      </c>
      <c r="U101" s="54" t="e">
        <f>ROUND(IF(AND(S101&gt;0,S101&lt;1),1*T101,R101),1)</f>
        <v>#VALUE!</v>
      </c>
      <c r="V101" s="122" t="e">
        <f t="shared" si="18"/>
        <v>#VALUE!</v>
      </c>
      <c r="W101" s="49" t="s">
        <v>155</v>
      </c>
      <c r="X101" s="84" t="e">
        <f t="shared" si="19"/>
        <v>#VALUE!</v>
      </c>
      <c r="Y101" s="17"/>
      <c r="Z101" s="17"/>
      <c r="AA101" s="17"/>
      <c r="AB101" s="17"/>
      <c r="AC101" s="17"/>
      <c r="AD101" s="17"/>
    </row>
    <row r="102" spans="1:30" x14ac:dyDescent="0.25">
      <c r="A102" s="17"/>
      <c r="B102" s="135"/>
      <c r="C102" s="17"/>
      <c r="D102" s="47" t="s">
        <v>119</v>
      </c>
      <c r="E102" s="47" t="s">
        <v>120</v>
      </c>
      <c r="F102" s="48" t="s">
        <v>70</v>
      </c>
      <c r="G102" s="47">
        <v>0.5</v>
      </c>
      <c r="H102" s="79">
        <v>0</v>
      </c>
      <c r="I102" s="5">
        <v>0</v>
      </c>
      <c r="J102" s="6" t="e">
        <f t="shared" si="17"/>
        <v>#VALUE!</v>
      </c>
      <c r="K102" s="51" t="e">
        <f t="shared" si="20"/>
        <v>#VALUE!</v>
      </c>
      <c r="L102" s="52">
        <v>0.25</v>
      </c>
      <c r="M102" s="52">
        <v>0.1</v>
      </c>
      <c r="N102" s="52"/>
      <c r="O102" s="52"/>
      <c r="P102" s="48"/>
      <c r="Q102" s="48"/>
      <c r="R102" s="54"/>
      <c r="S102" s="54"/>
      <c r="T102" s="55"/>
      <c r="U102" s="44" t="e">
        <f>K102*Grunddaten!$K$3</f>
        <v>#VALUE!</v>
      </c>
      <c r="V102" s="122" t="e">
        <f t="shared" si="18"/>
        <v>#VALUE!</v>
      </c>
      <c r="W102" s="49" t="s">
        <v>155</v>
      </c>
      <c r="X102" s="84" t="e">
        <f t="shared" si="19"/>
        <v>#VALUE!</v>
      </c>
      <c r="Y102" s="17"/>
      <c r="Z102" s="17"/>
      <c r="AA102" s="17"/>
      <c r="AB102" s="17"/>
      <c r="AC102" s="17"/>
      <c r="AD102" s="17"/>
    </row>
    <row r="103" spans="1:30" x14ac:dyDescent="0.25">
      <c r="A103" s="17"/>
      <c r="B103" s="135"/>
      <c r="C103" s="17"/>
      <c r="D103" s="47" t="s">
        <v>69</v>
      </c>
      <c r="E103" s="49" t="s">
        <v>185</v>
      </c>
      <c r="F103" s="48" t="s">
        <v>70</v>
      </c>
      <c r="G103" s="47">
        <v>0.5</v>
      </c>
      <c r="H103" s="79">
        <v>0</v>
      </c>
      <c r="I103" s="5">
        <v>0</v>
      </c>
      <c r="J103" s="6" t="e">
        <f t="shared" si="17"/>
        <v>#VALUE!</v>
      </c>
      <c r="K103" s="51" t="e">
        <f t="shared" si="20"/>
        <v>#VALUE!</v>
      </c>
      <c r="L103" s="52">
        <v>0.3</v>
      </c>
      <c r="M103" s="52">
        <v>0.15</v>
      </c>
      <c r="N103" s="52"/>
      <c r="O103" s="52"/>
      <c r="P103" s="52"/>
      <c r="Q103" s="52"/>
      <c r="R103" s="52"/>
      <c r="S103" s="52"/>
      <c r="T103" s="52"/>
      <c r="U103" s="44" t="e">
        <f>K103*Grunddaten!$K$3</f>
        <v>#VALUE!</v>
      </c>
      <c r="V103" s="122" t="e">
        <f t="shared" si="18"/>
        <v>#VALUE!</v>
      </c>
      <c r="W103" s="49" t="s">
        <v>155</v>
      </c>
      <c r="X103" s="84" t="e">
        <f t="shared" si="19"/>
        <v>#VALUE!</v>
      </c>
      <c r="Y103" s="17"/>
      <c r="Z103" s="17"/>
      <c r="AA103" s="17"/>
      <c r="AB103" s="17"/>
      <c r="AC103" s="17"/>
      <c r="AD103" s="17"/>
    </row>
    <row r="104" spans="1:30" x14ac:dyDescent="0.25">
      <c r="A104" s="17"/>
      <c r="B104" s="135"/>
      <c r="C104" s="17"/>
      <c r="D104" s="47" t="s">
        <v>72</v>
      </c>
      <c r="E104" s="49" t="s">
        <v>184</v>
      </c>
      <c r="F104" s="48" t="s">
        <v>71</v>
      </c>
      <c r="G104" s="47">
        <v>2</v>
      </c>
      <c r="H104" s="79">
        <v>0</v>
      </c>
      <c r="I104" s="5">
        <v>0</v>
      </c>
      <c r="J104" s="6" t="e">
        <f t="shared" si="17"/>
        <v>#VALUE!</v>
      </c>
      <c r="K104" s="51" t="e">
        <f t="shared" si="20"/>
        <v>#VALUE!</v>
      </c>
      <c r="L104" s="52">
        <v>0.3</v>
      </c>
      <c r="M104" s="52">
        <v>0.01</v>
      </c>
      <c r="N104" s="52">
        <v>1.6</v>
      </c>
      <c r="O104" s="52">
        <v>1298</v>
      </c>
      <c r="P104" s="48" t="e">
        <f>N104/1000*K104</f>
        <v>#VALUE!</v>
      </c>
      <c r="Q104" s="48" t="e">
        <f>P104*1.1</f>
        <v>#VALUE!</v>
      </c>
      <c r="R104" s="54" t="e">
        <f>Q104*O104/1000*1.1</f>
        <v>#VALUE!</v>
      </c>
      <c r="S104" s="54">
        <f>IF(I104&gt;0,R104/T104,1)</f>
        <v>1</v>
      </c>
      <c r="T104" s="55">
        <f>I104/G104</f>
        <v>0</v>
      </c>
      <c r="U104" s="54" t="e">
        <f>ROUND(IF(AND(S104&gt;0,S104&lt;1),1*T104,R104),1)</f>
        <v>#VALUE!</v>
      </c>
      <c r="V104" s="122" t="e">
        <f t="shared" si="18"/>
        <v>#VALUE!</v>
      </c>
      <c r="W104" s="49" t="s">
        <v>155</v>
      </c>
      <c r="X104" s="84" t="e">
        <f t="shared" si="19"/>
        <v>#VALUE!</v>
      </c>
      <c r="Y104" s="17"/>
      <c r="Z104" s="17"/>
      <c r="AA104" s="17"/>
      <c r="AB104" s="17"/>
      <c r="AC104" s="17"/>
      <c r="AD104" s="17"/>
    </row>
    <row r="105" spans="1:30" x14ac:dyDescent="0.25">
      <c r="A105" s="17"/>
      <c r="B105" s="135"/>
      <c r="C105" s="17"/>
      <c r="D105" s="47" t="s">
        <v>27</v>
      </c>
      <c r="E105" s="49" t="s">
        <v>200</v>
      </c>
      <c r="F105" s="48" t="s">
        <v>70</v>
      </c>
      <c r="G105" s="47">
        <v>1</v>
      </c>
      <c r="H105" s="79">
        <v>1</v>
      </c>
      <c r="I105" s="5">
        <v>1</v>
      </c>
      <c r="J105" s="6" t="e">
        <f t="shared" si="17"/>
        <v>#VALUE!</v>
      </c>
      <c r="K105" s="51" t="e">
        <f t="shared" si="20"/>
        <v>#VALUE!</v>
      </c>
      <c r="L105" s="52">
        <v>0.5</v>
      </c>
      <c r="M105" s="52">
        <v>0.5</v>
      </c>
      <c r="N105" s="52"/>
      <c r="O105" s="52"/>
      <c r="P105" s="52"/>
      <c r="Q105" s="52"/>
      <c r="R105" s="52"/>
      <c r="S105" s="52"/>
      <c r="T105" s="52"/>
      <c r="U105" s="44" t="e">
        <f>K105*Grunddaten!$K$3</f>
        <v>#VALUE!</v>
      </c>
      <c r="V105" s="122" t="e">
        <f t="shared" si="18"/>
        <v>#VALUE!</v>
      </c>
      <c r="W105" s="49" t="s">
        <v>155</v>
      </c>
      <c r="X105" s="84" t="e">
        <f t="shared" si="19"/>
        <v>#VALUE!</v>
      </c>
      <c r="Y105" s="17"/>
      <c r="Z105" s="17"/>
      <c r="AA105" s="17"/>
      <c r="AB105" s="17"/>
      <c r="AC105" s="17"/>
      <c r="AD105" s="17"/>
    </row>
    <row r="106" spans="1:30" x14ac:dyDescent="0.25">
      <c r="A106" s="17"/>
      <c r="B106" s="135"/>
      <c r="C106" s="17"/>
      <c r="D106" s="47" t="s">
        <v>68</v>
      </c>
      <c r="E106" s="49" t="s">
        <v>201</v>
      </c>
      <c r="F106" s="48" t="s">
        <v>70</v>
      </c>
      <c r="G106" s="47">
        <v>1</v>
      </c>
      <c r="H106" s="79">
        <v>1</v>
      </c>
      <c r="I106" s="5">
        <v>1</v>
      </c>
      <c r="J106" s="6" t="e">
        <f t="shared" si="17"/>
        <v>#VALUE!</v>
      </c>
      <c r="K106" s="51" t="e">
        <f t="shared" si="20"/>
        <v>#VALUE!</v>
      </c>
      <c r="L106" s="52">
        <v>0.5</v>
      </c>
      <c r="M106" s="52">
        <v>0.5</v>
      </c>
      <c r="N106" s="52"/>
      <c r="O106" s="52"/>
      <c r="P106" s="52"/>
      <c r="Q106" s="52"/>
      <c r="R106" s="52"/>
      <c r="S106" s="52"/>
      <c r="T106" s="52"/>
      <c r="U106" s="44" t="e">
        <f>K106*Grunddaten!$K$3</f>
        <v>#VALUE!</v>
      </c>
      <c r="V106" s="122" t="e">
        <f t="shared" si="18"/>
        <v>#VALUE!</v>
      </c>
      <c r="W106" s="49" t="s">
        <v>155</v>
      </c>
      <c r="X106" s="84" t="e">
        <f t="shared" si="19"/>
        <v>#VALUE!</v>
      </c>
      <c r="Y106" s="17"/>
      <c r="Z106" s="17"/>
      <c r="AA106" s="17"/>
      <c r="AB106" s="17"/>
      <c r="AC106" s="17"/>
      <c r="AD106" s="17"/>
    </row>
    <row r="107" spans="1:30" x14ac:dyDescent="0.25">
      <c r="A107" s="17"/>
      <c r="B107" s="135"/>
      <c r="C107" s="17"/>
      <c r="D107" s="47" t="s">
        <v>65</v>
      </c>
      <c r="E107" s="49" t="s">
        <v>186</v>
      </c>
      <c r="F107" s="48" t="s">
        <v>70</v>
      </c>
      <c r="G107" s="80">
        <v>0.33</v>
      </c>
      <c r="H107" s="78">
        <v>0.33</v>
      </c>
      <c r="I107" s="5">
        <v>0.33</v>
      </c>
      <c r="J107" s="6" t="e">
        <f t="shared" si="17"/>
        <v>#VALUE!</v>
      </c>
      <c r="K107" s="51" t="e">
        <f t="shared" si="20"/>
        <v>#VALUE!</v>
      </c>
      <c r="L107" s="52">
        <v>0.5</v>
      </c>
      <c r="M107" s="52">
        <v>0.4</v>
      </c>
      <c r="N107" s="52"/>
      <c r="O107" s="52"/>
      <c r="P107" s="52"/>
      <c r="Q107" s="52"/>
      <c r="R107" s="52"/>
      <c r="S107" s="52"/>
      <c r="T107" s="52"/>
      <c r="U107" s="44" t="e">
        <f>K107*Grunddaten!$K$3</f>
        <v>#VALUE!</v>
      </c>
      <c r="V107" s="122" t="e">
        <f t="shared" si="18"/>
        <v>#VALUE!</v>
      </c>
      <c r="W107" s="49" t="s">
        <v>155</v>
      </c>
      <c r="X107" s="84" t="e">
        <f t="shared" si="19"/>
        <v>#VALUE!</v>
      </c>
      <c r="Y107" s="17"/>
      <c r="Z107" s="17"/>
      <c r="AA107" s="17"/>
      <c r="AB107" s="17"/>
      <c r="AC107" s="17"/>
      <c r="AD107" s="17"/>
    </row>
    <row r="108" spans="1:30" x14ac:dyDescent="0.25">
      <c r="A108" s="17"/>
      <c r="B108" s="135"/>
      <c r="C108" s="17"/>
      <c r="D108" s="47" t="s">
        <v>76</v>
      </c>
      <c r="E108" s="49" t="s">
        <v>186</v>
      </c>
      <c r="F108" s="48" t="s">
        <v>70</v>
      </c>
      <c r="G108" s="80">
        <v>0.33</v>
      </c>
      <c r="H108" s="78">
        <v>0.33</v>
      </c>
      <c r="I108" s="5">
        <v>0.33</v>
      </c>
      <c r="J108" s="6" t="e">
        <f t="shared" si="17"/>
        <v>#VALUE!</v>
      </c>
      <c r="K108" s="51" t="e">
        <f>ROUND(J108,0)</f>
        <v>#VALUE!</v>
      </c>
      <c r="L108" s="52">
        <v>0.5</v>
      </c>
      <c r="M108" s="52">
        <v>0.4</v>
      </c>
      <c r="N108" s="52"/>
      <c r="O108" s="52"/>
      <c r="P108" s="52"/>
      <c r="Q108" s="52"/>
      <c r="R108" s="52"/>
      <c r="S108" s="52"/>
      <c r="T108" s="52"/>
      <c r="U108" s="44" t="e">
        <f>K108*Grunddaten!$K$3</f>
        <v>#VALUE!</v>
      </c>
      <c r="V108" s="122" t="e">
        <f t="shared" si="18"/>
        <v>#VALUE!</v>
      </c>
      <c r="W108" s="49" t="s">
        <v>155</v>
      </c>
      <c r="X108" s="84" t="e">
        <f t="shared" si="19"/>
        <v>#VALUE!</v>
      </c>
      <c r="Y108" s="17"/>
      <c r="Z108" s="17"/>
      <c r="AA108" s="17"/>
      <c r="AB108" s="17"/>
      <c r="AC108" s="17"/>
      <c r="AD108" s="17"/>
    </row>
    <row r="109" spans="1:30" x14ac:dyDescent="0.25">
      <c r="A109" s="17"/>
      <c r="B109" s="135"/>
      <c r="C109" s="17"/>
      <c r="D109" s="47" t="s">
        <v>77</v>
      </c>
      <c r="E109" s="49" t="s">
        <v>186</v>
      </c>
      <c r="F109" s="48" t="s">
        <v>70</v>
      </c>
      <c r="G109" s="80">
        <v>0.33</v>
      </c>
      <c r="H109" s="78">
        <v>0.33</v>
      </c>
      <c r="I109" s="5">
        <v>0.33</v>
      </c>
      <c r="J109" s="6" t="e">
        <f t="shared" si="17"/>
        <v>#VALUE!</v>
      </c>
      <c r="K109" s="51" t="e">
        <f>ROUND(J109,0)</f>
        <v>#VALUE!</v>
      </c>
      <c r="L109" s="52">
        <v>0.5</v>
      </c>
      <c r="M109" s="52">
        <v>0.4</v>
      </c>
      <c r="N109" s="52"/>
      <c r="O109" s="52"/>
      <c r="P109" s="52"/>
      <c r="Q109" s="52"/>
      <c r="R109" s="52"/>
      <c r="S109" s="52"/>
      <c r="T109" s="52"/>
      <c r="U109" s="44" t="e">
        <f>K109*Grunddaten!$K$3</f>
        <v>#VALUE!</v>
      </c>
      <c r="V109" s="122" t="e">
        <f t="shared" si="18"/>
        <v>#VALUE!</v>
      </c>
      <c r="W109" s="49" t="s">
        <v>155</v>
      </c>
      <c r="X109" s="84" t="e">
        <f t="shared" si="19"/>
        <v>#VALUE!</v>
      </c>
      <c r="Y109" s="17"/>
      <c r="Z109" s="17"/>
      <c r="AA109" s="17"/>
      <c r="AB109" s="17"/>
      <c r="AC109" s="17"/>
      <c r="AD109" s="17"/>
    </row>
    <row r="110" spans="1:30" x14ac:dyDescent="0.25">
      <c r="A110" s="17"/>
      <c r="B110" s="135"/>
      <c r="C110" s="17"/>
      <c r="D110" s="47" t="s">
        <v>26</v>
      </c>
      <c r="E110" s="49" t="s">
        <v>121</v>
      </c>
      <c r="F110" s="48" t="s">
        <v>70</v>
      </c>
      <c r="G110" s="47">
        <v>1</v>
      </c>
      <c r="H110" s="79">
        <v>1</v>
      </c>
      <c r="I110" s="5">
        <v>1</v>
      </c>
      <c r="J110" s="6" t="e">
        <f t="shared" si="17"/>
        <v>#VALUE!</v>
      </c>
      <c r="K110" s="51" t="e">
        <f>ROUND(J110,0)</f>
        <v>#VALUE!</v>
      </c>
      <c r="L110" s="52">
        <v>0.5</v>
      </c>
      <c r="M110" s="52">
        <v>0.4</v>
      </c>
      <c r="N110" s="52"/>
      <c r="O110" s="52"/>
      <c r="P110" s="52"/>
      <c r="Q110" s="52"/>
      <c r="R110" s="52"/>
      <c r="S110" s="52"/>
      <c r="T110" s="52"/>
      <c r="U110" s="44" t="e">
        <f>K110*Grunddaten!$K$3</f>
        <v>#VALUE!</v>
      </c>
      <c r="V110" s="122" t="e">
        <f t="shared" si="18"/>
        <v>#VALUE!</v>
      </c>
      <c r="W110" s="49" t="s">
        <v>155</v>
      </c>
      <c r="X110" s="84" t="e">
        <f t="shared" si="19"/>
        <v>#VALUE!</v>
      </c>
      <c r="Y110" s="17"/>
      <c r="Z110" s="17"/>
      <c r="AA110" s="17"/>
      <c r="AB110" s="17"/>
      <c r="AC110" s="17"/>
      <c r="AD110" s="17"/>
    </row>
    <row r="111" spans="1:30" x14ac:dyDescent="0.25">
      <c r="A111" s="17"/>
      <c r="B111" s="135"/>
      <c r="C111" s="17"/>
      <c r="D111" s="17"/>
      <c r="E111" s="17"/>
      <c r="F111" s="17"/>
      <c r="G111" s="17"/>
      <c r="H111" s="17"/>
      <c r="I111" s="116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83"/>
      <c r="Y111" s="17"/>
      <c r="Z111" s="17"/>
      <c r="AA111" s="17"/>
      <c r="AB111" s="17"/>
      <c r="AC111" s="17"/>
      <c r="AD111" s="17"/>
    </row>
    <row r="112" spans="1:30" x14ac:dyDescent="0.25">
      <c r="A112" s="17"/>
      <c r="B112" s="135"/>
      <c r="C112" s="17"/>
      <c r="D112" s="17" t="s">
        <v>189</v>
      </c>
      <c r="E112" s="17"/>
      <c r="F112" s="17"/>
      <c r="G112" s="17"/>
      <c r="H112" s="17"/>
      <c r="I112" s="116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83"/>
      <c r="Y112" s="17"/>
      <c r="Z112" s="17"/>
      <c r="AA112" s="17"/>
      <c r="AB112" s="17"/>
      <c r="AC112" s="17"/>
      <c r="AD112" s="17"/>
    </row>
    <row r="113" spans="1:30" x14ac:dyDescent="0.25">
      <c r="A113" s="17"/>
      <c r="B113" s="135"/>
      <c r="C113" s="17"/>
      <c r="D113" s="17" t="s">
        <v>191</v>
      </c>
      <c r="E113" s="17"/>
      <c r="F113" s="17"/>
      <c r="G113" s="17"/>
      <c r="H113" s="17"/>
      <c r="I113" s="116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83"/>
      <c r="Y113" s="17"/>
      <c r="Z113" s="17"/>
      <c r="AA113" s="17"/>
      <c r="AB113" s="17"/>
      <c r="AC113" s="17"/>
      <c r="AD113" s="17"/>
    </row>
    <row r="114" spans="1:30" x14ac:dyDescent="0.25">
      <c r="A114" s="17"/>
      <c r="B114" s="135"/>
      <c r="C114" s="17"/>
      <c r="D114" s="17" t="s">
        <v>192</v>
      </c>
      <c r="E114" s="17"/>
      <c r="F114" s="17"/>
      <c r="G114" s="17"/>
      <c r="H114" s="17"/>
      <c r="I114" s="116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83"/>
      <c r="Y114" s="17"/>
      <c r="Z114" s="17"/>
      <c r="AA114" s="17"/>
      <c r="AB114" s="17"/>
      <c r="AC114" s="17"/>
      <c r="AD114" s="17"/>
    </row>
    <row r="115" spans="1:30" x14ac:dyDescent="0.25">
      <c r="A115" s="17"/>
      <c r="B115" s="135"/>
      <c r="C115" s="17"/>
      <c r="D115" s="47" t="s">
        <v>226</v>
      </c>
      <c r="E115" s="49" t="s">
        <v>190</v>
      </c>
      <c r="F115" s="48" t="s">
        <v>75</v>
      </c>
      <c r="G115" s="49"/>
      <c r="H115" s="50">
        <v>0</v>
      </c>
      <c r="I115" s="5">
        <v>0</v>
      </c>
      <c r="J115" s="6" t="e">
        <f>$E$7/25/M115*I115</f>
        <v>#VALUE!</v>
      </c>
      <c r="K115" s="51" t="e">
        <f>ROUND(J115,0)</f>
        <v>#VALUE!</v>
      </c>
      <c r="L115" s="50">
        <v>0.6</v>
      </c>
      <c r="M115" s="52">
        <v>0.35</v>
      </c>
      <c r="N115" s="52"/>
      <c r="O115" s="52"/>
      <c r="P115" s="52"/>
      <c r="Q115" s="52"/>
      <c r="R115" s="52"/>
      <c r="S115" s="52"/>
      <c r="T115" s="52"/>
      <c r="U115" s="44" t="e">
        <f>K115*Grunddaten!K8</f>
        <v>#VALUE!</v>
      </c>
      <c r="V115" s="122" t="e">
        <f>$AD$8*I115*L115</f>
        <v>#VALUE!</v>
      </c>
      <c r="W115" s="49" t="s">
        <v>155</v>
      </c>
      <c r="X115" s="84" t="e">
        <f>$AD$8*H115*L115</f>
        <v>#VALUE!</v>
      </c>
      <c r="Y115" s="17"/>
      <c r="Z115" s="17"/>
      <c r="AA115" s="17"/>
      <c r="AB115" s="17"/>
      <c r="AC115" s="17"/>
      <c r="AD115" s="17"/>
    </row>
    <row r="116" spans="1:30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83"/>
      <c r="Y116" s="17"/>
      <c r="Z116" s="17"/>
      <c r="AA116" s="17"/>
      <c r="AB116" s="17"/>
      <c r="AC116" s="17"/>
      <c r="AD116" s="17"/>
    </row>
    <row r="117" spans="1:30" x14ac:dyDescent="0.25">
      <c r="A117" s="17"/>
      <c r="B117" s="17"/>
      <c r="C117" s="17"/>
      <c r="D117" s="17"/>
      <c r="E117" s="17"/>
      <c r="F117" s="17"/>
      <c r="G117" s="17"/>
      <c r="H117" s="17"/>
      <c r="I117" s="48" t="e">
        <f>SUM(X97:X115)</f>
        <v>#VALUE!</v>
      </c>
      <c r="J117" s="8" t="s">
        <v>179</v>
      </c>
      <c r="K117" s="17" t="s">
        <v>179</v>
      </c>
      <c r="L117" s="17"/>
      <c r="M117" s="17"/>
      <c r="N117" s="8"/>
      <c r="O117" s="8"/>
      <c r="P117" s="8"/>
      <c r="Q117" s="8"/>
      <c r="R117" s="8"/>
      <c r="S117" s="8"/>
      <c r="T117" s="8"/>
      <c r="U117" s="44">
        <f>ROUND(IF(E7=50,16.8,IF(E7=75,24.5,32.55)),2)</f>
        <v>32.549999999999997</v>
      </c>
      <c r="V117" s="17" t="s">
        <v>61</v>
      </c>
      <c r="W117" s="17"/>
      <c r="X117" s="83"/>
      <c r="Y117" s="17"/>
      <c r="Z117" s="17"/>
      <c r="AA117" s="17"/>
      <c r="AB117" s="17"/>
      <c r="AC117" s="17"/>
      <c r="AD117" s="17"/>
    </row>
    <row r="118" spans="1:30" x14ac:dyDescent="0.25">
      <c r="A118" s="17"/>
      <c r="B118" s="17"/>
      <c r="C118" s="17"/>
      <c r="D118" s="17"/>
      <c r="E118" s="17"/>
      <c r="F118" s="17"/>
      <c r="G118" s="17"/>
      <c r="H118" s="17"/>
      <c r="I118" s="48" t="e">
        <f>SUM(V97:V115)</f>
        <v>#VALUE!</v>
      </c>
      <c r="J118" s="8" t="s">
        <v>174</v>
      </c>
      <c r="K118" s="17" t="s">
        <v>220</v>
      </c>
      <c r="L118" s="17"/>
      <c r="M118" s="17"/>
      <c r="N118" s="8"/>
      <c r="O118" s="8"/>
      <c r="P118" s="8"/>
      <c r="Q118" s="8"/>
      <c r="R118" s="8"/>
      <c r="S118" s="8"/>
      <c r="T118" s="8"/>
      <c r="U118" s="44" t="e">
        <f>ROUND(SUM(U97:U110),2)</f>
        <v>#VALUE!</v>
      </c>
      <c r="V118" s="17" t="s">
        <v>98</v>
      </c>
      <c r="W118" s="17"/>
      <c r="X118" s="83"/>
      <c r="Y118" s="17"/>
      <c r="Z118" s="17"/>
      <c r="AA118" s="17"/>
      <c r="AB118" s="17"/>
      <c r="AC118" s="17"/>
      <c r="AD118" s="17"/>
    </row>
    <row r="119" spans="1:30" x14ac:dyDescent="0.25">
      <c r="A119" s="17"/>
      <c r="B119" s="17"/>
      <c r="C119" s="17"/>
      <c r="D119" s="17"/>
      <c r="E119" s="17"/>
      <c r="F119" s="17"/>
      <c r="G119" s="17"/>
      <c r="H119" s="17"/>
      <c r="I119" s="17" t="e">
        <f>IF(I118&gt;I117,"ÜBERBELEGUNG!",".")</f>
        <v>#VALUE!</v>
      </c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7" t="e">
        <f>ABS(U118-U117)</f>
        <v>#VALUE!</v>
      </c>
      <c r="V119" s="17" t="e">
        <f>IF(U117&lt;U118,"zusätzlich zu zahlen","noch verfügbar für Jungpflanzen oder Saatgut")</f>
        <v>#VALUE!</v>
      </c>
      <c r="W119" s="17"/>
      <c r="X119" s="83"/>
      <c r="Y119" s="17"/>
      <c r="Z119" s="17"/>
      <c r="AA119" s="17"/>
      <c r="AB119" s="17"/>
      <c r="AC119" s="17"/>
      <c r="AD119" s="17"/>
    </row>
    <row r="120" spans="1:30" ht="0.75" hidden="1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10" t="e">
        <f>U118-U117</f>
        <v>#VALUE!</v>
      </c>
      <c r="V120" s="17"/>
      <c r="W120" s="17"/>
      <c r="X120" s="83"/>
      <c r="Y120" s="17"/>
      <c r="Z120" s="17"/>
      <c r="AA120" s="17"/>
      <c r="AB120" s="17"/>
      <c r="AC120" s="17"/>
      <c r="AD120" s="17"/>
    </row>
    <row r="121" spans="1:30" ht="1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83"/>
      <c r="Y121" s="17"/>
      <c r="Z121" s="17"/>
      <c r="AA121" s="17"/>
      <c r="AB121" s="17"/>
      <c r="AC121" s="17"/>
      <c r="AD121" s="17"/>
    </row>
    <row r="122" spans="1:30" ht="98.25" customHeight="1" x14ac:dyDescent="0.25">
      <c r="A122" s="17"/>
      <c r="B122" s="17"/>
      <c r="C122" s="17"/>
      <c r="D122" s="76" t="str">
        <f>D23</f>
        <v>Kultur</v>
      </c>
      <c r="E122" s="76" t="str">
        <f t="shared" ref="E122" si="21">E23</f>
        <v>Sorte</v>
      </c>
      <c r="F122" s="76" t="str">
        <f t="shared" ref="F122:V122" si="22">F23</f>
        <v xml:space="preserve">Jungpflanze/ Saatgut/ Pflanzgut </v>
      </c>
      <c r="G122" s="76" t="str">
        <f t="shared" si="22"/>
        <v>zweitkleinste Auswahleinheit</v>
      </c>
      <c r="H122" s="76" t="str">
        <f t="shared" si="22"/>
        <v>Anzahl Reihen (Standard)</v>
      </c>
      <c r="I122" s="76" t="s">
        <v>242</v>
      </c>
      <c r="J122" s="76" t="str">
        <f t="shared" si="22"/>
        <v xml:space="preserve">Anzahl Pflanzen/ Samenkörner </v>
      </c>
      <c r="K122" s="76" t="str">
        <f t="shared" si="22"/>
        <v>Anzahl Pflanzen oder Samenkörner</v>
      </c>
      <c r="L122" s="76" t="str">
        <f t="shared" si="22"/>
        <v>Reihenabstand (m)</v>
      </c>
      <c r="M122" s="76" t="str">
        <f t="shared" si="22"/>
        <v>Pflanzabstand (m)</v>
      </c>
      <c r="N122" s="76" t="str">
        <f t="shared" si="22"/>
        <v>TKM (g)</v>
      </c>
      <c r="O122" s="76" t="str">
        <f t="shared" si="22"/>
        <v xml:space="preserve">Preis (€/kg) </v>
      </c>
      <c r="P122" s="76" t="str">
        <f t="shared" si="22"/>
        <v>g Saatgut</v>
      </c>
      <c r="Q122" s="76" t="str">
        <f t="shared" si="22"/>
        <v>g Saatgut aufgerundet</v>
      </c>
      <c r="R122" s="76" t="str">
        <f t="shared" si="22"/>
        <v xml:space="preserve">Wert € </v>
      </c>
      <c r="S122" s="76" t="str">
        <f t="shared" si="22"/>
        <v>Wert einer Einheit</v>
      </c>
      <c r="T122" s="76" t="str">
        <f t="shared" si="22"/>
        <v>Faktor</v>
      </c>
      <c r="U122" s="76" t="str">
        <f t="shared" si="22"/>
        <v>Preis</v>
      </c>
      <c r="V122" s="76" t="str">
        <f t="shared" si="22"/>
        <v>benötigte Fläche</v>
      </c>
      <c r="W122" s="77"/>
      <c r="X122" s="83"/>
      <c r="Y122" s="17"/>
      <c r="Z122" s="17"/>
      <c r="AA122" s="17"/>
      <c r="AB122" s="17"/>
      <c r="AC122" s="17"/>
      <c r="AD122" s="17"/>
    </row>
    <row r="123" spans="1:30" ht="17.25" customHeight="1" x14ac:dyDescent="0.25">
      <c r="A123" s="17"/>
      <c r="B123" s="123" t="s">
        <v>138</v>
      </c>
      <c r="C123" s="17"/>
      <c r="D123" s="17" t="s">
        <v>217</v>
      </c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83"/>
      <c r="Y123" s="17"/>
      <c r="Z123" s="17"/>
      <c r="AA123" s="17"/>
      <c r="AB123" s="17"/>
      <c r="AC123" s="17"/>
      <c r="AD123" s="17"/>
    </row>
    <row r="124" spans="1:30" ht="20.25" customHeight="1" x14ac:dyDescent="0.25">
      <c r="A124" s="17"/>
      <c r="B124" s="123"/>
      <c r="C124" s="17"/>
      <c r="D124" s="47" t="s">
        <v>227</v>
      </c>
      <c r="E124" s="49" t="s">
        <v>126</v>
      </c>
      <c r="F124" s="48" t="s">
        <v>75</v>
      </c>
      <c r="G124" s="47"/>
      <c r="H124" s="79">
        <v>2</v>
      </c>
      <c r="I124" s="53">
        <v>2</v>
      </c>
      <c r="J124" s="48" t="e">
        <f>$E$7/25/M124*I124</f>
        <v>#VALUE!</v>
      </c>
      <c r="K124" s="51" t="e">
        <f>ROUND(J124,0)</f>
        <v>#VALUE!</v>
      </c>
      <c r="L124" s="50">
        <v>0.65</v>
      </c>
      <c r="M124" s="52">
        <v>0.35</v>
      </c>
      <c r="N124" s="52"/>
      <c r="O124" s="52"/>
      <c r="P124" s="52"/>
      <c r="Q124" s="52"/>
      <c r="R124" s="52"/>
      <c r="S124" s="52"/>
      <c r="T124" s="52"/>
      <c r="U124" s="44" t="e">
        <f>K124*Grunddaten!$K$8</f>
        <v>#VALUE!</v>
      </c>
      <c r="V124" s="122" t="e">
        <f>$AD$8*I124*L124</f>
        <v>#VALUE!</v>
      </c>
      <c r="W124" s="49" t="s">
        <v>155</v>
      </c>
      <c r="X124" s="84" t="e">
        <f>$AD$8*H124*L124</f>
        <v>#VALUE!</v>
      </c>
      <c r="Y124" s="17"/>
      <c r="Z124" s="17"/>
      <c r="AA124" s="17"/>
      <c r="AB124" s="17"/>
      <c r="AC124" s="17"/>
      <c r="AD124" s="17"/>
    </row>
    <row r="125" spans="1:30" ht="20.25" customHeight="1" x14ac:dyDescent="0.25">
      <c r="A125" s="17"/>
      <c r="B125" s="123"/>
      <c r="C125" s="17"/>
      <c r="D125" s="47" t="s">
        <v>228</v>
      </c>
      <c r="E125" s="49" t="s">
        <v>127</v>
      </c>
      <c r="F125" s="48" t="s">
        <v>75</v>
      </c>
      <c r="G125" s="47"/>
      <c r="H125" s="79">
        <v>1</v>
      </c>
      <c r="I125" s="53">
        <v>1</v>
      </c>
      <c r="J125" s="48" t="e">
        <f>$E$7/25/M125*I125</f>
        <v>#VALUE!</v>
      </c>
      <c r="K125" s="51" t="e">
        <f>ROUND(J125,0)</f>
        <v>#VALUE!</v>
      </c>
      <c r="L125" s="50">
        <v>0.65</v>
      </c>
      <c r="M125" s="52">
        <v>0.35</v>
      </c>
      <c r="N125" s="52"/>
      <c r="O125" s="52"/>
      <c r="P125" s="52"/>
      <c r="Q125" s="52"/>
      <c r="R125" s="52"/>
      <c r="S125" s="52"/>
      <c r="T125" s="52"/>
      <c r="U125" s="44" t="e">
        <f>K125*Grunddaten!$K$8</f>
        <v>#VALUE!</v>
      </c>
      <c r="V125" s="122" t="e">
        <f>$AD$8*I125*L125</f>
        <v>#VALUE!</v>
      </c>
      <c r="W125" s="49" t="s">
        <v>155</v>
      </c>
      <c r="X125" s="84" t="e">
        <f>$AD$8*H125*L125</f>
        <v>#VALUE!</v>
      </c>
      <c r="Y125" s="17"/>
      <c r="Z125" s="17"/>
      <c r="AA125" s="17"/>
      <c r="AB125" s="17"/>
      <c r="AC125" s="17"/>
      <c r="AD125" s="17"/>
    </row>
    <row r="126" spans="1:30" ht="20.25" customHeight="1" x14ac:dyDescent="0.25">
      <c r="A126" s="17"/>
      <c r="B126" s="124"/>
      <c r="C126" s="17"/>
      <c r="D126" s="47" t="s">
        <v>229</v>
      </c>
      <c r="E126" s="49" t="s">
        <v>128</v>
      </c>
      <c r="F126" s="48" t="s">
        <v>75</v>
      </c>
      <c r="G126" s="47"/>
      <c r="H126" s="79">
        <v>2</v>
      </c>
      <c r="I126" s="53">
        <v>2</v>
      </c>
      <c r="J126" s="48" t="e">
        <f>$E$7/25/M126*I126</f>
        <v>#VALUE!</v>
      </c>
      <c r="K126" s="51" t="e">
        <f>ROUND(J126,0)</f>
        <v>#VALUE!</v>
      </c>
      <c r="L126" s="50">
        <v>0.65</v>
      </c>
      <c r="M126" s="52">
        <v>0.35</v>
      </c>
      <c r="N126" s="52"/>
      <c r="O126" s="52"/>
      <c r="P126" s="52"/>
      <c r="Q126" s="52"/>
      <c r="R126" s="52"/>
      <c r="S126" s="52"/>
      <c r="T126" s="52"/>
      <c r="U126" s="44" t="e">
        <f>K126*Grunddaten!$K$8</f>
        <v>#VALUE!</v>
      </c>
      <c r="V126" s="122" t="e">
        <f>$AD$8*I126*L126</f>
        <v>#VALUE!</v>
      </c>
      <c r="W126" s="49" t="s">
        <v>155</v>
      </c>
      <c r="X126" s="84" t="e">
        <f>$AD$8*H126*L126</f>
        <v>#VALUE!</v>
      </c>
      <c r="Y126" s="17"/>
      <c r="Z126" s="17"/>
      <c r="AA126" s="17"/>
      <c r="AB126" s="17"/>
      <c r="AC126" s="17"/>
      <c r="AD126" s="17"/>
    </row>
    <row r="127" spans="1:30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83"/>
      <c r="Y127" s="17"/>
      <c r="Z127" s="17"/>
      <c r="AA127" s="17"/>
      <c r="AB127" s="17"/>
      <c r="AC127" s="17"/>
      <c r="AD127" s="17"/>
    </row>
    <row r="128" spans="1:30" x14ac:dyDescent="0.25">
      <c r="A128" s="17"/>
      <c r="B128" s="17"/>
      <c r="C128" s="17"/>
      <c r="D128" s="17"/>
      <c r="E128" s="17"/>
      <c r="F128" s="17"/>
      <c r="G128" s="17"/>
      <c r="H128" s="17"/>
      <c r="I128" s="48" t="e">
        <f>SUM(X124:X126)</f>
        <v>#VALUE!</v>
      </c>
      <c r="J128" s="8" t="s">
        <v>179</v>
      </c>
      <c r="K128" s="17" t="s">
        <v>179</v>
      </c>
      <c r="L128" s="17"/>
      <c r="M128" s="17"/>
      <c r="N128" s="8"/>
      <c r="O128" s="8"/>
      <c r="P128" s="8"/>
      <c r="Q128" s="8"/>
      <c r="R128" s="8"/>
      <c r="S128" s="8"/>
      <c r="T128" s="8"/>
      <c r="U128" s="82" t="e">
        <f>SUM(U124:U126)</f>
        <v>#VALUE!</v>
      </c>
      <c r="V128" s="17" t="s">
        <v>61</v>
      </c>
      <c r="W128" s="17"/>
      <c r="X128" s="83"/>
      <c r="Y128" s="17"/>
      <c r="Z128" s="17"/>
      <c r="AA128" s="17"/>
      <c r="AB128" s="17"/>
      <c r="AC128" s="17"/>
      <c r="AD128" s="17"/>
    </row>
    <row r="129" spans="1:30" x14ac:dyDescent="0.25">
      <c r="A129" s="17"/>
      <c r="B129" s="17"/>
      <c r="C129" s="17"/>
      <c r="D129" s="17"/>
      <c r="E129" s="17"/>
      <c r="F129" s="17"/>
      <c r="G129" s="17"/>
      <c r="H129" s="17"/>
      <c r="I129" s="48" t="e">
        <f>SUM(V122:V126)</f>
        <v>#VALUE!</v>
      </c>
      <c r="J129" s="8" t="s">
        <v>174</v>
      </c>
      <c r="K129" s="17" t="s">
        <v>218</v>
      </c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83"/>
      <c r="Y129" s="17"/>
      <c r="Z129" s="17"/>
      <c r="AA129" s="17"/>
      <c r="AB129" s="17"/>
      <c r="AC129" s="17"/>
      <c r="AD129" s="17"/>
    </row>
    <row r="130" spans="1:30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83"/>
      <c r="Y130" s="17"/>
      <c r="Z130" s="17"/>
      <c r="AA130" s="17"/>
      <c r="AB130" s="17"/>
      <c r="AC130" s="17"/>
      <c r="AD130" s="17"/>
    </row>
    <row r="131" spans="1:30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83"/>
      <c r="Y131" s="17"/>
      <c r="Z131" s="17"/>
      <c r="AA131" s="17"/>
      <c r="AB131" s="17"/>
      <c r="AC131" s="17"/>
      <c r="AD131" s="17"/>
    </row>
    <row r="132" spans="1:30" x14ac:dyDescent="0.25">
      <c r="A132" s="17"/>
      <c r="B132" s="17"/>
      <c r="C132" s="17"/>
      <c r="D132" s="17" t="s">
        <v>230</v>
      </c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83"/>
      <c r="Y132" s="17"/>
      <c r="Z132" s="17"/>
      <c r="AA132" s="17"/>
      <c r="AB132" s="17"/>
      <c r="AC132" s="17"/>
      <c r="AD132" s="17"/>
    </row>
    <row r="133" spans="1:30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83"/>
      <c r="Y133" s="17"/>
      <c r="Z133" s="17"/>
      <c r="AA133" s="17"/>
      <c r="AB133" s="17"/>
      <c r="AC133" s="17"/>
      <c r="AD133" s="17"/>
    </row>
    <row r="134" spans="1:30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83"/>
      <c r="Y134" s="17"/>
      <c r="Z134" s="17"/>
      <c r="AA134" s="17"/>
      <c r="AB134" s="17"/>
      <c r="AC134" s="17"/>
      <c r="AD134" s="17"/>
    </row>
    <row r="135" spans="1:30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83"/>
      <c r="Y135" s="17"/>
      <c r="Z135" s="17"/>
      <c r="AA135" s="17"/>
      <c r="AB135" s="17"/>
      <c r="AC135" s="17"/>
      <c r="AD135" s="17"/>
    </row>
    <row r="136" spans="1:30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83"/>
      <c r="Y136" s="17"/>
      <c r="Z136" s="17"/>
      <c r="AA136" s="17"/>
      <c r="AB136" s="17"/>
      <c r="AC136" s="17"/>
      <c r="AD136" s="17"/>
    </row>
    <row r="137" spans="1:30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83"/>
      <c r="Y137" s="17"/>
      <c r="Z137" s="17"/>
      <c r="AA137" s="17"/>
      <c r="AB137" s="17"/>
      <c r="AC137" s="17"/>
      <c r="AD137" s="17"/>
    </row>
    <row r="138" spans="1:30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83"/>
      <c r="Y138" s="17"/>
      <c r="Z138" s="17"/>
      <c r="AA138" s="17"/>
      <c r="AB138" s="17"/>
      <c r="AC138" s="17"/>
      <c r="AD138" s="17"/>
    </row>
    <row r="139" spans="1:30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83"/>
      <c r="Y139" s="17"/>
      <c r="Z139" s="17"/>
      <c r="AA139" s="17"/>
      <c r="AB139" s="17"/>
      <c r="AC139" s="17"/>
      <c r="AD139" s="17"/>
    </row>
    <row r="140" spans="1:30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83"/>
      <c r="Y140" s="17"/>
      <c r="Z140" s="17"/>
      <c r="AA140" s="17"/>
      <c r="AB140" s="17"/>
      <c r="AC140" s="17"/>
      <c r="AD140" s="17"/>
    </row>
    <row r="141" spans="1:30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83"/>
      <c r="Y141" s="17"/>
      <c r="Z141" s="17"/>
      <c r="AA141" s="17"/>
      <c r="AB141" s="17"/>
      <c r="AC141" s="17"/>
      <c r="AD141" s="17"/>
    </row>
    <row r="142" spans="1:30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83"/>
      <c r="Y142" s="17"/>
      <c r="Z142" s="17"/>
      <c r="AA142" s="17"/>
      <c r="AB142" s="17"/>
      <c r="AC142" s="17"/>
      <c r="AD142" s="17"/>
    </row>
    <row r="143" spans="1:30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83"/>
      <c r="Y143" s="17"/>
      <c r="Z143" s="17"/>
      <c r="AA143" s="17"/>
      <c r="AB143" s="17"/>
      <c r="AC143" s="17"/>
      <c r="AD143" s="17"/>
    </row>
    <row r="144" spans="1:30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83"/>
      <c r="Y144" s="17"/>
      <c r="Z144" s="17"/>
      <c r="AA144" s="17"/>
      <c r="AB144" s="17"/>
      <c r="AC144" s="17"/>
      <c r="AD144" s="17"/>
    </row>
    <row r="145" spans="1:30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83"/>
      <c r="Y145" s="17"/>
      <c r="Z145" s="17"/>
      <c r="AA145" s="17"/>
      <c r="AB145" s="17"/>
      <c r="AC145" s="17"/>
      <c r="AD145" s="17"/>
    </row>
    <row r="146" spans="1:30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83"/>
      <c r="Y146" s="17"/>
      <c r="Z146" s="17"/>
      <c r="AA146" s="17"/>
      <c r="AB146" s="17"/>
      <c r="AC146" s="17"/>
      <c r="AD146" s="17"/>
    </row>
    <row r="147" spans="1:30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83"/>
      <c r="Y147" s="17"/>
      <c r="Z147" s="17"/>
      <c r="AA147" s="17"/>
      <c r="AB147" s="17"/>
      <c r="AC147" s="17"/>
      <c r="AD147" s="17"/>
    </row>
    <row r="148" spans="1:30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83"/>
      <c r="Y148" s="17"/>
      <c r="Z148" s="17"/>
      <c r="AA148" s="17"/>
      <c r="AB148" s="17"/>
      <c r="AC148" s="17"/>
      <c r="AD148" s="17"/>
    </row>
    <row r="149" spans="1:30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83"/>
      <c r="Y149" s="17"/>
      <c r="Z149" s="17"/>
      <c r="AA149" s="17"/>
      <c r="AB149" s="17"/>
      <c r="AC149" s="17"/>
      <c r="AD149" s="17"/>
    </row>
    <row r="150" spans="1:30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83"/>
      <c r="Y150" s="17"/>
      <c r="Z150" s="17"/>
      <c r="AA150" s="17"/>
      <c r="AB150" s="17"/>
      <c r="AC150" s="17"/>
      <c r="AD150" s="17"/>
    </row>
    <row r="151" spans="1:30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83"/>
      <c r="Y151" s="17"/>
      <c r="Z151" s="17"/>
      <c r="AA151" s="17"/>
      <c r="AB151" s="17"/>
      <c r="AC151" s="17"/>
      <c r="AD151" s="17"/>
    </row>
    <row r="152" spans="1:30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83"/>
      <c r="Y152" s="17"/>
      <c r="Z152" s="17"/>
      <c r="AA152" s="17"/>
      <c r="AB152" s="17"/>
      <c r="AC152" s="17"/>
      <c r="AD152" s="17"/>
    </row>
    <row r="153" spans="1:30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83"/>
      <c r="Y153" s="17"/>
      <c r="Z153" s="17"/>
      <c r="AA153" s="17"/>
      <c r="AB153" s="17"/>
      <c r="AC153" s="17"/>
      <c r="AD153" s="17"/>
    </row>
    <row r="154" spans="1:30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83"/>
      <c r="Y154" s="17"/>
      <c r="Z154" s="17"/>
      <c r="AA154" s="17"/>
      <c r="AB154" s="17"/>
      <c r="AC154" s="17"/>
      <c r="AD154" s="17"/>
    </row>
    <row r="155" spans="1:30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83"/>
      <c r="Y155" s="17"/>
      <c r="Z155" s="17"/>
      <c r="AA155" s="17"/>
      <c r="AB155" s="17"/>
      <c r="AC155" s="17"/>
      <c r="AD155" s="17"/>
    </row>
    <row r="156" spans="1:30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83"/>
      <c r="Y156" s="17"/>
      <c r="Z156" s="17"/>
      <c r="AA156" s="17"/>
      <c r="AB156" s="17"/>
      <c r="AC156" s="17"/>
      <c r="AD156" s="17"/>
    </row>
    <row r="157" spans="1:30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83"/>
      <c r="Y157" s="17"/>
      <c r="Z157" s="17"/>
      <c r="AA157" s="17"/>
      <c r="AB157" s="17"/>
      <c r="AC157" s="17"/>
      <c r="AD157" s="17"/>
    </row>
    <row r="158" spans="1:30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83"/>
      <c r="Y158" s="17"/>
      <c r="Z158" s="17"/>
      <c r="AA158" s="17"/>
      <c r="AB158" s="17"/>
      <c r="AC158" s="17"/>
      <c r="AD158" s="17"/>
    </row>
    <row r="159" spans="1:30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83"/>
      <c r="Y159" s="17"/>
      <c r="Z159" s="17"/>
      <c r="AA159" s="17"/>
      <c r="AB159" s="17"/>
      <c r="AC159" s="17"/>
      <c r="AD159" s="17"/>
    </row>
    <row r="160" spans="1:30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83"/>
      <c r="Y160" s="17"/>
      <c r="Z160" s="17"/>
      <c r="AA160" s="17"/>
      <c r="AB160" s="17"/>
      <c r="AC160" s="17"/>
      <c r="AD160" s="17"/>
    </row>
    <row r="161" spans="1:30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83"/>
      <c r="Y161" s="17"/>
      <c r="Z161" s="17"/>
      <c r="AA161" s="17"/>
      <c r="AB161" s="17"/>
      <c r="AC161" s="17"/>
      <c r="AD161" s="17"/>
    </row>
    <row r="162" spans="1:30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83"/>
      <c r="Y162" s="17"/>
      <c r="Z162" s="17"/>
      <c r="AA162" s="17"/>
      <c r="AB162" s="17"/>
      <c r="AC162" s="17"/>
      <c r="AD162" s="17"/>
    </row>
    <row r="163" spans="1:30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83"/>
      <c r="Y163" s="17"/>
      <c r="Z163" s="17"/>
      <c r="AA163" s="17"/>
      <c r="AB163" s="17"/>
      <c r="AC163" s="17"/>
      <c r="AD163" s="17"/>
    </row>
    <row r="164" spans="1:30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83"/>
      <c r="Y164" s="17"/>
      <c r="Z164" s="17"/>
      <c r="AA164" s="17"/>
      <c r="AB164" s="17"/>
      <c r="AC164" s="17"/>
      <c r="AD164" s="17"/>
    </row>
    <row r="165" spans="1:30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83"/>
      <c r="Y165" s="17"/>
      <c r="Z165" s="17"/>
      <c r="AA165" s="17"/>
      <c r="AB165" s="17"/>
      <c r="AC165" s="17"/>
      <c r="AD165" s="17"/>
    </row>
    <row r="166" spans="1:30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83"/>
      <c r="Y166" s="17"/>
      <c r="Z166" s="17"/>
      <c r="AA166" s="17"/>
      <c r="AB166" s="17"/>
      <c r="AC166" s="17"/>
      <c r="AD166" s="17"/>
    </row>
    <row r="167" spans="1:30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83"/>
      <c r="Y167" s="17"/>
      <c r="Z167" s="17"/>
      <c r="AA167" s="17"/>
      <c r="AB167" s="17"/>
      <c r="AC167" s="17"/>
      <c r="AD167" s="17"/>
    </row>
    <row r="168" spans="1:30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83"/>
      <c r="Y168" s="17"/>
      <c r="Z168" s="17"/>
      <c r="AA168" s="17"/>
      <c r="AB168" s="17"/>
      <c r="AC168" s="17"/>
      <c r="AD168" s="17"/>
    </row>
    <row r="169" spans="1:30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83"/>
      <c r="Y169" s="17"/>
      <c r="Z169" s="17"/>
      <c r="AA169" s="17"/>
      <c r="AB169" s="17"/>
      <c r="AC169" s="17"/>
      <c r="AD169" s="17"/>
    </row>
    <row r="170" spans="1:30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83"/>
      <c r="Y170" s="17"/>
      <c r="Z170" s="17"/>
      <c r="AA170" s="17"/>
      <c r="AB170" s="17"/>
      <c r="AC170" s="17"/>
      <c r="AD170" s="17"/>
    </row>
    <row r="171" spans="1:30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83"/>
      <c r="Y171" s="17"/>
      <c r="Z171" s="17"/>
      <c r="AA171" s="17"/>
      <c r="AB171" s="17"/>
      <c r="AC171" s="17"/>
      <c r="AD171" s="17"/>
    </row>
    <row r="172" spans="1:30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83"/>
      <c r="Y172" s="17"/>
      <c r="Z172" s="17"/>
      <c r="AA172" s="17"/>
      <c r="AB172" s="17"/>
      <c r="AC172" s="17"/>
      <c r="AD172" s="17"/>
    </row>
    <row r="173" spans="1:30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83"/>
      <c r="Y173" s="17"/>
      <c r="Z173" s="17"/>
      <c r="AA173" s="17"/>
      <c r="AB173" s="17"/>
      <c r="AC173" s="17"/>
      <c r="AD173" s="17"/>
    </row>
    <row r="174" spans="1:30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83"/>
      <c r="Y174" s="17"/>
      <c r="Z174" s="17"/>
      <c r="AA174" s="17"/>
      <c r="AB174" s="17"/>
      <c r="AC174" s="17"/>
      <c r="AD174" s="17"/>
    </row>
    <row r="175" spans="1:30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83"/>
      <c r="Y175" s="17"/>
      <c r="Z175" s="17"/>
      <c r="AA175" s="17"/>
      <c r="AB175" s="17"/>
      <c r="AC175" s="17"/>
      <c r="AD175" s="17"/>
    </row>
    <row r="176" spans="1:30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83"/>
      <c r="Y176" s="17"/>
      <c r="Z176" s="17"/>
      <c r="AA176" s="17"/>
      <c r="AB176" s="17"/>
      <c r="AC176" s="17"/>
      <c r="AD176" s="17"/>
    </row>
    <row r="177" spans="1:30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83"/>
      <c r="Y177" s="17"/>
      <c r="Z177" s="17"/>
      <c r="AA177" s="17"/>
      <c r="AB177" s="17"/>
      <c r="AC177" s="17"/>
      <c r="AD177" s="17"/>
    </row>
    <row r="178" spans="1:30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83"/>
      <c r="Y178" s="17"/>
      <c r="Z178" s="17"/>
      <c r="AA178" s="17"/>
      <c r="AB178" s="17"/>
      <c r="AC178" s="17"/>
      <c r="AD178" s="17"/>
    </row>
    <row r="179" spans="1:30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83"/>
      <c r="Y179" s="17"/>
      <c r="Z179" s="17"/>
      <c r="AA179" s="17"/>
      <c r="AB179" s="17"/>
      <c r="AC179" s="17"/>
      <c r="AD179" s="17"/>
    </row>
    <row r="180" spans="1:30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83"/>
      <c r="Y180" s="17"/>
      <c r="Z180" s="17"/>
      <c r="AA180" s="17"/>
      <c r="AB180" s="17"/>
      <c r="AC180" s="17"/>
      <c r="AD180" s="17"/>
    </row>
    <row r="181" spans="1:30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83"/>
      <c r="Y181" s="17"/>
      <c r="Z181" s="17"/>
      <c r="AA181" s="17"/>
      <c r="AB181" s="17"/>
      <c r="AC181" s="17"/>
      <c r="AD181" s="17"/>
    </row>
    <row r="182" spans="1:30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83"/>
      <c r="Y182" s="17"/>
      <c r="Z182" s="17"/>
      <c r="AA182" s="17"/>
      <c r="AB182" s="17"/>
      <c r="AC182" s="17"/>
      <c r="AD182" s="17"/>
    </row>
    <row r="183" spans="1:30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83"/>
      <c r="Y183" s="17"/>
      <c r="Z183" s="17"/>
      <c r="AA183" s="17"/>
      <c r="AB183" s="17"/>
      <c r="AC183" s="17"/>
      <c r="AD183" s="17"/>
    </row>
    <row r="184" spans="1:30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83"/>
      <c r="Y184" s="17"/>
      <c r="Z184" s="17"/>
      <c r="AA184" s="17"/>
      <c r="AB184" s="17"/>
      <c r="AC184" s="17"/>
      <c r="AD184" s="17"/>
    </row>
    <row r="185" spans="1:30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83"/>
      <c r="Y185" s="17"/>
      <c r="Z185" s="17"/>
      <c r="AA185" s="17"/>
      <c r="AB185" s="17"/>
      <c r="AC185" s="17"/>
      <c r="AD185" s="17"/>
    </row>
    <row r="186" spans="1:30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83"/>
      <c r="Y186" s="17"/>
      <c r="Z186" s="17"/>
      <c r="AA186" s="17"/>
      <c r="AB186" s="17"/>
      <c r="AC186" s="17"/>
      <c r="AD186" s="17"/>
    </row>
    <row r="187" spans="1:30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83"/>
      <c r="Y187" s="17"/>
      <c r="Z187" s="17"/>
      <c r="AA187" s="17"/>
      <c r="AB187" s="17"/>
      <c r="AC187" s="17"/>
      <c r="AD187" s="17"/>
    </row>
    <row r="188" spans="1:30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83"/>
      <c r="Y188" s="17"/>
      <c r="Z188" s="17"/>
      <c r="AA188" s="17"/>
      <c r="AB188" s="17"/>
      <c r="AC188" s="17"/>
      <c r="AD188" s="17"/>
    </row>
    <row r="189" spans="1:30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83"/>
      <c r="Y189" s="17"/>
      <c r="Z189" s="17"/>
      <c r="AA189" s="17"/>
      <c r="AB189" s="17"/>
      <c r="AC189" s="17"/>
      <c r="AD189" s="17"/>
    </row>
    <row r="190" spans="1:30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83"/>
      <c r="Y190" s="17"/>
      <c r="Z190" s="17"/>
      <c r="AA190" s="17"/>
      <c r="AB190" s="17"/>
      <c r="AC190" s="17"/>
      <c r="AD190" s="17"/>
    </row>
    <row r="191" spans="1:30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83"/>
      <c r="Y191" s="17"/>
      <c r="Z191" s="17"/>
      <c r="AA191" s="17"/>
      <c r="AB191" s="17"/>
      <c r="AC191" s="17"/>
      <c r="AD191" s="17"/>
    </row>
    <row r="192" spans="1:30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83"/>
      <c r="Y192" s="17"/>
      <c r="Z192" s="17"/>
      <c r="AA192" s="17"/>
      <c r="AB192" s="17"/>
      <c r="AC192" s="17"/>
      <c r="AD192" s="17"/>
    </row>
    <row r="193" spans="1:30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83"/>
      <c r="Y193" s="17"/>
      <c r="Z193" s="17"/>
      <c r="AA193" s="17"/>
      <c r="AB193" s="17"/>
      <c r="AC193" s="17"/>
      <c r="AD193" s="17"/>
    </row>
    <row r="194" spans="1:30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83"/>
      <c r="Y194" s="17"/>
      <c r="Z194" s="17"/>
      <c r="AA194" s="17"/>
      <c r="AB194" s="17"/>
      <c r="AC194" s="17"/>
      <c r="AD194" s="17"/>
    </row>
    <row r="195" spans="1:30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83"/>
      <c r="Y195" s="17"/>
      <c r="Z195" s="17"/>
      <c r="AA195" s="17"/>
      <c r="AB195" s="17"/>
      <c r="AC195" s="17"/>
      <c r="AD195" s="17"/>
    </row>
    <row r="196" spans="1:30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83"/>
      <c r="Y196" s="17"/>
      <c r="Z196" s="17"/>
      <c r="AA196" s="17"/>
      <c r="AB196" s="17"/>
      <c r="AC196" s="17"/>
      <c r="AD196" s="17"/>
    </row>
    <row r="197" spans="1:30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83"/>
      <c r="Y197" s="17"/>
      <c r="Z197" s="17"/>
      <c r="AA197" s="17"/>
      <c r="AB197" s="17"/>
      <c r="AC197" s="17"/>
      <c r="AD197" s="17"/>
    </row>
    <row r="198" spans="1:30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83"/>
      <c r="Y198" s="17"/>
      <c r="Z198" s="17"/>
      <c r="AA198" s="17"/>
      <c r="AB198" s="17"/>
      <c r="AC198" s="17"/>
      <c r="AD198" s="17"/>
    </row>
    <row r="199" spans="1:30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83"/>
      <c r="Y199" s="17"/>
      <c r="Z199" s="17"/>
      <c r="AA199" s="17"/>
      <c r="AB199" s="17"/>
      <c r="AC199" s="17"/>
      <c r="AD199" s="17"/>
    </row>
    <row r="200" spans="1:30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83"/>
      <c r="Y200" s="17"/>
      <c r="Z200" s="17"/>
      <c r="AA200" s="17"/>
      <c r="AB200" s="17"/>
      <c r="AC200" s="17"/>
      <c r="AD200" s="17"/>
    </row>
    <row r="201" spans="1:30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83"/>
      <c r="Y201" s="17"/>
      <c r="Z201" s="17"/>
      <c r="AA201" s="17"/>
      <c r="AB201" s="17"/>
      <c r="AC201" s="17"/>
      <c r="AD201" s="17"/>
    </row>
    <row r="202" spans="1:30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83"/>
      <c r="Y202" s="17"/>
      <c r="Z202" s="17"/>
      <c r="AA202" s="17"/>
      <c r="AB202" s="17"/>
      <c r="AC202" s="17"/>
      <c r="AD202" s="17"/>
    </row>
    <row r="203" spans="1:30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83"/>
      <c r="Y203" s="17"/>
      <c r="Z203" s="17"/>
      <c r="AA203" s="17"/>
      <c r="AB203" s="17"/>
      <c r="AC203" s="17"/>
      <c r="AD203" s="17"/>
    </row>
    <row r="204" spans="1:30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83"/>
      <c r="Y204" s="17"/>
      <c r="Z204" s="17"/>
      <c r="AA204" s="17"/>
      <c r="AB204" s="17"/>
      <c r="AC204" s="17"/>
      <c r="AD204" s="17"/>
    </row>
    <row r="205" spans="1:30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83"/>
      <c r="Y205" s="17"/>
      <c r="Z205" s="17"/>
      <c r="AA205" s="17"/>
      <c r="AB205" s="17"/>
      <c r="AC205" s="17"/>
      <c r="AD205" s="17"/>
    </row>
    <row r="206" spans="1:30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83"/>
      <c r="Y206" s="17"/>
      <c r="Z206" s="17"/>
      <c r="AA206" s="17"/>
      <c r="AB206" s="17"/>
      <c r="AC206" s="17"/>
      <c r="AD206" s="17"/>
    </row>
    <row r="207" spans="1:30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83"/>
      <c r="Y207" s="17"/>
      <c r="Z207" s="17"/>
      <c r="AA207" s="17"/>
      <c r="AB207" s="17"/>
      <c r="AC207" s="17"/>
      <c r="AD207" s="17"/>
    </row>
    <row r="208" spans="1:30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83"/>
      <c r="Y208" s="17"/>
      <c r="Z208" s="17"/>
      <c r="AA208" s="17"/>
      <c r="AB208" s="17"/>
      <c r="AC208" s="17"/>
      <c r="AD208" s="17"/>
    </row>
    <row r="209" spans="1:30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83"/>
      <c r="Y209" s="17"/>
      <c r="Z209" s="17"/>
      <c r="AA209" s="17"/>
      <c r="AB209" s="17"/>
      <c r="AC209" s="17"/>
      <c r="AD209" s="17"/>
    </row>
    <row r="210" spans="1:30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83"/>
      <c r="Y210" s="17"/>
      <c r="Z210" s="17"/>
      <c r="AA210" s="17"/>
      <c r="AB210" s="17"/>
      <c r="AC210" s="17"/>
      <c r="AD210" s="17"/>
    </row>
    <row r="211" spans="1:30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83"/>
      <c r="Y211" s="17"/>
      <c r="Z211" s="17"/>
      <c r="AA211" s="17"/>
      <c r="AB211" s="17"/>
      <c r="AC211" s="17"/>
      <c r="AD211" s="17"/>
    </row>
    <row r="212" spans="1:30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83"/>
      <c r="Y212" s="17"/>
      <c r="Z212" s="17"/>
      <c r="AA212" s="17"/>
      <c r="AB212" s="17"/>
      <c r="AC212" s="17"/>
      <c r="AD212" s="17"/>
    </row>
    <row r="213" spans="1:30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83"/>
      <c r="Y213" s="17"/>
      <c r="Z213" s="17"/>
      <c r="AA213" s="17"/>
      <c r="AB213" s="17"/>
      <c r="AC213" s="17"/>
      <c r="AD213" s="17"/>
    </row>
    <row r="214" spans="1:30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83"/>
      <c r="Y214" s="17"/>
      <c r="Z214" s="17"/>
      <c r="AA214" s="17"/>
      <c r="AB214" s="17"/>
      <c r="AC214" s="17"/>
      <c r="AD214" s="17"/>
    </row>
    <row r="215" spans="1:30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83"/>
      <c r="Y215" s="17"/>
      <c r="Z215" s="17"/>
      <c r="AA215" s="17"/>
      <c r="AB215" s="17"/>
      <c r="AC215" s="17"/>
      <c r="AD215" s="17"/>
    </row>
    <row r="216" spans="1:30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83"/>
      <c r="Y216" s="17"/>
      <c r="Z216" s="17"/>
      <c r="AA216" s="17"/>
      <c r="AB216" s="17"/>
      <c r="AC216" s="17"/>
      <c r="AD216" s="17"/>
    </row>
    <row r="217" spans="1:30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83"/>
      <c r="Y217" s="17"/>
      <c r="Z217" s="17"/>
      <c r="AA217" s="17"/>
      <c r="AB217" s="17"/>
      <c r="AC217" s="17"/>
      <c r="AD217" s="17"/>
    </row>
    <row r="218" spans="1:30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83"/>
      <c r="Y218" s="17"/>
      <c r="Z218" s="17"/>
      <c r="AA218" s="17"/>
      <c r="AB218" s="17"/>
      <c r="AC218" s="17"/>
      <c r="AD218" s="17"/>
    </row>
    <row r="219" spans="1:30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83"/>
      <c r="Y219" s="17"/>
      <c r="Z219" s="17"/>
      <c r="AA219" s="17"/>
      <c r="AB219" s="17"/>
      <c r="AC219" s="17"/>
      <c r="AD219" s="17"/>
    </row>
    <row r="220" spans="1:30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83"/>
      <c r="Y220" s="17"/>
      <c r="Z220" s="17"/>
      <c r="AA220" s="17"/>
      <c r="AB220" s="17"/>
      <c r="AC220" s="17"/>
      <c r="AD220" s="17"/>
    </row>
    <row r="221" spans="1:30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83"/>
      <c r="Y221" s="17"/>
      <c r="Z221" s="17"/>
      <c r="AA221" s="17"/>
      <c r="AB221" s="17"/>
      <c r="AC221" s="17"/>
      <c r="AD221" s="17"/>
    </row>
    <row r="222" spans="1:30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83"/>
      <c r="Y222" s="17"/>
      <c r="Z222" s="17"/>
      <c r="AA222" s="17"/>
      <c r="AB222" s="17"/>
      <c r="AC222" s="17"/>
      <c r="AD222" s="17"/>
    </row>
    <row r="223" spans="1:30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83"/>
      <c r="Y223" s="17"/>
      <c r="Z223" s="17"/>
      <c r="AA223" s="17"/>
      <c r="AB223" s="17"/>
      <c r="AC223" s="17"/>
      <c r="AD223" s="17"/>
    </row>
    <row r="224" spans="1:30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83"/>
      <c r="Y224" s="17"/>
      <c r="Z224" s="17"/>
      <c r="AA224" s="17"/>
      <c r="AB224" s="17"/>
      <c r="AC224" s="17"/>
      <c r="AD224" s="17"/>
    </row>
    <row r="225" spans="1:30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83"/>
      <c r="Y225" s="17"/>
      <c r="Z225" s="17"/>
      <c r="AA225" s="17"/>
      <c r="AB225" s="17"/>
      <c r="AC225" s="17"/>
      <c r="AD225" s="17"/>
    </row>
    <row r="226" spans="1:30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83"/>
      <c r="Y226" s="17"/>
      <c r="Z226" s="17"/>
      <c r="AA226" s="17"/>
      <c r="AB226" s="17"/>
      <c r="AC226" s="17"/>
      <c r="AD226" s="17"/>
    </row>
    <row r="227" spans="1:30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83"/>
      <c r="Y227" s="17"/>
      <c r="Z227" s="17"/>
      <c r="AA227" s="17"/>
      <c r="AB227" s="17"/>
      <c r="AC227" s="17"/>
      <c r="AD227" s="17"/>
    </row>
    <row r="228" spans="1:30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83"/>
      <c r="Y228" s="17"/>
      <c r="Z228" s="17"/>
      <c r="AA228" s="17"/>
      <c r="AB228" s="17"/>
      <c r="AC228" s="17"/>
      <c r="AD228" s="17"/>
    </row>
    <row r="229" spans="1:30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83"/>
      <c r="Y229" s="17"/>
      <c r="Z229" s="17"/>
      <c r="AA229" s="17"/>
      <c r="AB229" s="17"/>
      <c r="AC229" s="17"/>
      <c r="AD229" s="17"/>
    </row>
    <row r="230" spans="1:30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83"/>
      <c r="Y230" s="17"/>
      <c r="Z230" s="17"/>
      <c r="AA230" s="17"/>
      <c r="AB230" s="17"/>
      <c r="AC230" s="17"/>
      <c r="AD230" s="17"/>
    </row>
    <row r="231" spans="1:30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</row>
    <row r="232" spans="1:30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</row>
    <row r="233" spans="1:30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</row>
    <row r="234" spans="1:30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</row>
    <row r="235" spans="1:30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</row>
    <row r="236" spans="1:30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</row>
    <row r="237" spans="1:30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</row>
    <row r="238" spans="1:30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</row>
    <row r="239" spans="1:30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</row>
    <row r="240" spans="1:30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</row>
    <row r="241" spans="1:30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</row>
    <row r="242" spans="1:30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</row>
    <row r="243" spans="1:30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</row>
    <row r="244" spans="1:30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</row>
    <row r="245" spans="1:30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</row>
    <row r="246" spans="1:30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</row>
    <row r="247" spans="1:30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</row>
    <row r="248" spans="1:30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</row>
    <row r="249" spans="1:30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</row>
    <row r="250" spans="1:30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</row>
    <row r="251" spans="1:30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</row>
    <row r="252" spans="1:30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</row>
    <row r="253" spans="1:30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</row>
    <row r="254" spans="1:30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</row>
    <row r="255" spans="1:30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</row>
    <row r="256" spans="1:30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</row>
    <row r="257" spans="1:30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</row>
    <row r="258" spans="1:30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</row>
    <row r="259" spans="1:30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</row>
    <row r="260" spans="1:30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</row>
    <row r="261" spans="1:30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</row>
    <row r="262" spans="1:30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</row>
    <row r="263" spans="1:30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</row>
    <row r="264" spans="1:30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pans="1:30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</row>
    <row r="266" spans="1:30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</row>
    <row r="267" spans="1:30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</row>
    <row r="268" spans="1:30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</row>
    <row r="269" spans="1:30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</row>
    <row r="270" spans="1:30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</row>
    <row r="271" spans="1:30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</row>
    <row r="272" spans="1:30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</row>
    <row r="273" spans="1:30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</row>
    <row r="274" spans="1:30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</row>
    <row r="275" spans="1:30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</row>
    <row r="276" spans="1:30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</row>
    <row r="277" spans="1:30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</row>
    <row r="278" spans="1:30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</row>
    <row r="279" spans="1:30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</row>
    <row r="280" spans="1:30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</row>
    <row r="281" spans="1:30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</row>
    <row r="282" spans="1:30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</row>
    <row r="283" spans="1:30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</row>
    <row r="284" spans="1:30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pans="1:30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</row>
    <row r="286" spans="1:30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</row>
    <row r="287" spans="1:30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</row>
    <row r="288" spans="1:30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</row>
    <row r="289" spans="1:30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</row>
    <row r="290" spans="1:30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</row>
    <row r="291" spans="1:30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</row>
    <row r="292" spans="1:30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</row>
    <row r="293" spans="1:30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</row>
    <row r="294" spans="1:30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</row>
    <row r="295" spans="1:30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</row>
    <row r="296" spans="1:30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</row>
    <row r="297" spans="1:30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</row>
    <row r="298" spans="1:30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</row>
    <row r="299" spans="1:30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</row>
    <row r="300" spans="1:30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</row>
    <row r="301" spans="1:30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</row>
    <row r="302" spans="1:30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</row>
    <row r="303" spans="1:30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</row>
    <row r="304" spans="1:30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pans="1:30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</row>
    <row r="306" spans="1:30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</row>
    <row r="307" spans="1:30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</row>
    <row r="308" spans="1:30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</row>
    <row r="309" spans="1:30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</row>
    <row r="310" spans="1:30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</row>
    <row r="311" spans="1:30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</row>
    <row r="312" spans="1:30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</row>
    <row r="313" spans="1:30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</row>
    <row r="314" spans="1:30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</row>
    <row r="315" spans="1:30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</row>
    <row r="316" spans="1:30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</row>
    <row r="317" spans="1:30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</row>
    <row r="318" spans="1:30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</row>
    <row r="319" spans="1:30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</row>
    <row r="320" spans="1:30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</row>
    <row r="321" spans="1:30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</row>
    <row r="322" spans="1:30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</row>
    <row r="323" spans="1:30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</row>
    <row r="324" spans="1:30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</row>
    <row r="325" spans="1:30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</row>
    <row r="326" spans="1:30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</row>
    <row r="327" spans="1:30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</row>
    <row r="328" spans="1:30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</row>
    <row r="329" spans="1:30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</row>
    <row r="330" spans="1:30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</row>
    <row r="331" spans="1:30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</row>
    <row r="332" spans="1:30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</row>
    <row r="333" spans="1:30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</row>
    <row r="334" spans="1:30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</row>
    <row r="335" spans="1:30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</row>
    <row r="336" spans="1:30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</row>
    <row r="337" spans="1:30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</row>
    <row r="338" spans="1:30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</row>
    <row r="339" spans="1:30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</row>
    <row r="340" spans="1:30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</row>
    <row r="341" spans="1:30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</row>
    <row r="342" spans="1:30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</row>
    <row r="343" spans="1:30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</row>
    <row r="344" spans="1:30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</row>
    <row r="345" spans="1:30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</row>
    <row r="346" spans="1:30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</row>
    <row r="347" spans="1:30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</row>
    <row r="348" spans="1:30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</row>
    <row r="349" spans="1:30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</row>
    <row r="350" spans="1:30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</row>
    <row r="351" spans="1:30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</row>
    <row r="352" spans="1:30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</row>
    <row r="353" spans="1:30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</row>
    <row r="354" spans="1:30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</row>
    <row r="355" spans="1:30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</row>
    <row r="356" spans="1:30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</row>
    <row r="357" spans="1:30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</row>
    <row r="358" spans="1:30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</row>
    <row r="359" spans="1:30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</row>
    <row r="360" spans="1:30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</row>
    <row r="361" spans="1:30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</row>
    <row r="362" spans="1:30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</row>
    <row r="363" spans="1:30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</row>
    <row r="364" spans="1:30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</row>
    <row r="365" spans="1:30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</row>
    <row r="366" spans="1:30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</row>
    <row r="367" spans="1:30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</row>
    <row r="368" spans="1:30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</row>
    <row r="369" spans="1:30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</row>
    <row r="370" spans="1:30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</row>
    <row r="371" spans="1:30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</row>
    <row r="372" spans="1:30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</row>
    <row r="373" spans="1:30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</row>
    <row r="374" spans="1:30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</row>
    <row r="375" spans="1:30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</row>
    <row r="376" spans="1:30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</row>
    <row r="377" spans="1:30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</row>
    <row r="378" spans="1:30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</row>
    <row r="379" spans="1:30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</row>
    <row r="380" spans="1:30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</row>
    <row r="381" spans="1:30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</row>
    <row r="382" spans="1:30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</row>
    <row r="383" spans="1:30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</row>
    <row r="384" spans="1:30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</row>
    <row r="385" spans="1:30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</row>
    <row r="386" spans="1:30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</row>
    <row r="387" spans="1:30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</row>
    <row r="388" spans="1:30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</row>
    <row r="389" spans="1:30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</row>
    <row r="390" spans="1:30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</row>
    <row r="391" spans="1:30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</row>
    <row r="392" spans="1:30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</row>
    <row r="393" spans="1:30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</row>
    <row r="394" spans="1:30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</row>
    <row r="395" spans="1:30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</row>
    <row r="396" spans="1:30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</row>
    <row r="397" spans="1:30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</row>
    <row r="398" spans="1:30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</row>
    <row r="399" spans="1:30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</row>
    <row r="400" spans="1:30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</row>
    <row r="401" spans="1:30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</row>
    <row r="402" spans="1:30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</row>
    <row r="403" spans="1:30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</row>
    <row r="404" spans="1:30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</row>
    <row r="405" spans="1:30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</row>
    <row r="406" spans="1:30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</row>
    <row r="407" spans="1:30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</row>
    <row r="408" spans="1:30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</row>
    <row r="409" spans="1:30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</row>
    <row r="410" spans="1:30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</row>
    <row r="411" spans="1:30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</row>
    <row r="412" spans="1:30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</row>
    <row r="413" spans="1:30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</row>
    <row r="414" spans="1:30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</row>
    <row r="415" spans="1:30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</row>
    <row r="416" spans="1:30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</row>
    <row r="417" spans="1:30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</row>
    <row r="418" spans="1:30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</row>
    <row r="419" spans="1:30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</row>
    <row r="420" spans="1:30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</row>
    <row r="421" spans="1:30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</row>
    <row r="422" spans="1:30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</row>
    <row r="423" spans="1:30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</row>
    <row r="424" spans="1:30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</row>
    <row r="425" spans="1:30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</row>
    <row r="426" spans="1:30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</row>
    <row r="427" spans="1:30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</row>
    <row r="428" spans="1:30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</row>
    <row r="429" spans="1:30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</row>
    <row r="430" spans="1:30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</row>
    <row r="431" spans="1:30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</row>
    <row r="432" spans="1:30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</row>
    <row r="433" spans="1:30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</row>
    <row r="434" spans="1:30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</row>
    <row r="435" spans="1:30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</row>
    <row r="436" spans="1:30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</row>
    <row r="437" spans="1:30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</row>
    <row r="438" spans="1:30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</row>
    <row r="439" spans="1:30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</row>
    <row r="440" spans="1:30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</row>
    <row r="441" spans="1:30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</row>
    <row r="442" spans="1:30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</row>
    <row r="443" spans="1:30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</row>
    <row r="444" spans="1:30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</row>
    <row r="445" spans="1:30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</row>
    <row r="446" spans="1:30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</row>
    <row r="447" spans="1:30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</row>
    <row r="448" spans="1:30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</row>
    <row r="449" spans="1:30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</row>
    <row r="450" spans="1:30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</row>
    <row r="451" spans="1:30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</row>
    <row r="452" spans="1:30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</row>
    <row r="453" spans="1:30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</row>
    <row r="454" spans="1:30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</row>
    <row r="455" spans="1:30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</row>
    <row r="456" spans="1:30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</row>
    <row r="457" spans="1:30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</row>
    <row r="458" spans="1:30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</row>
    <row r="459" spans="1:30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</row>
    <row r="460" spans="1:30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</row>
    <row r="461" spans="1:30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</row>
    <row r="462" spans="1:30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</row>
    <row r="463" spans="1:30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</row>
    <row r="464" spans="1:30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</row>
    <row r="465" spans="1:30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</row>
    <row r="466" spans="1:30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</row>
    <row r="467" spans="1:30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</row>
    <row r="468" spans="1:30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</row>
    <row r="469" spans="1:30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</row>
    <row r="470" spans="1:30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</row>
    <row r="471" spans="1:30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</row>
    <row r="472" spans="1:30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</row>
    <row r="473" spans="1:30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</row>
    <row r="474" spans="1:30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</row>
    <row r="475" spans="1:30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</row>
    <row r="476" spans="1:30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</row>
    <row r="477" spans="1:30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</row>
    <row r="478" spans="1:30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</row>
    <row r="479" spans="1:30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</row>
    <row r="480" spans="1:30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</row>
    <row r="481" spans="1:30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</row>
    <row r="482" spans="1:30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</row>
    <row r="483" spans="1:30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</row>
    <row r="484" spans="1:30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</row>
    <row r="485" spans="1:30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</row>
    <row r="486" spans="1:30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</row>
    <row r="487" spans="1:30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</row>
    <row r="488" spans="1:30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</row>
    <row r="489" spans="1:30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</row>
    <row r="490" spans="1:30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</row>
    <row r="491" spans="1:30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</row>
    <row r="492" spans="1:30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</row>
    <row r="493" spans="1:30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</row>
    <row r="494" spans="1:30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</row>
    <row r="495" spans="1:30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</row>
    <row r="496" spans="1:30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</row>
    <row r="497" spans="1:30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</row>
    <row r="498" spans="1:30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</row>
    <row r="499" spans="1:30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</row>
    <row r="500" spans="1:30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</row>
    <row r="501" spans="1:30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</row>
    <row r="502" spans="1:30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</row>
    <row r="503" spans="1:30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</row>
    <row r="504" spans="1:30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</row>
    <row r="505" spans="1:30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</row>
    <row r="506" spans="1:30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</row>
    <row r="507" spans="1:30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</row>
    <row r="508" spans="1:30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</row>
    <row r="509" spans="1:30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</row>
    <row r="510" spans="1:30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</row>
    <row r="511" spans="1:30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</row>
    <row r="512" spans="1:30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</row>
    <row r="513" spans="1:30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</row>
    <row r="514" spans="1:30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</row>
    <row r="515" spans="1:30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</row>
    <row r="516" spans="1:30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</row>
    <row r="517" spans="1:30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</row>
    <row r="518" spans="1:30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</row>
    <row r="519" spans="1:30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</row>
    <row r="520" spans="1:30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</row>
    <row r="521" spans="1:30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</row>
    <row r="522" spans="1:30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</row>
    <row r="523" spans="1:30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</row>
    <row r="524" spans="1:30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</row>
    <row r="525" spans="1:30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</row>
    <row r="526" spans="1:30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</row>
    <row r="527" spans="1:30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</row>
    <row r="528" spans="1:30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</row>
    <row r="529" spans="1:30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</row>
    <row r="530" spans="1:30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</row>
    <row r="531" spans="1:30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</row>
    <row r="532" spans="1:30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</row>
    <row r="533" spans="1:30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</row>
    <row r="534" spans="1:30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</row>
    <row r="535" spans="1:30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</row>
    <row r="536" spans="1:30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</row>
    <row r="537" spans="1:30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</row>
    <row r="538" spans="1:30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</row>
    <row r="539" spans="1:30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</row>
    <row r="540" spans="1:30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</row>
    <row r="541" spans="1:30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</row>
  </sheetData>
  <sheetProtection password="A371" sheet="1" objects="1" scenarios="1"/>
  <mergeCells count="8">
    <mergeCell ref="E8:E11"/>
    <mergeCell ref="B123:B126"/>
    <mergeCell ref="D8:D11"/>
    <mergeCell ref="B24:B50"/>
    <mergeCell ref="B58:B64"/>
    <mergeCell ref="B65:B71"/>
    <mergeCell ref="B79:B89"/>
    <mergeCell ref="B97:B115"/>
  </mergeCells>
  <conditionalFormatting sqref="U54">
    <cfRule type="expression" dxfId="26" priority="40">
      <formula>U53&lt;=U52</formula>
    </cfRule>
  </conditionalFormatting>
  <conditionalFormatting sqref="AB16">
    <cfRule type="cellIs" dxfId="25" priority="33" operator="greaterThan">
      <formula>0</formula>
    </cfRule>
    <cfRule type="cellIs" dxfId="24" priority="34" operator="lessThan">
      <formula>0</formula>
    </cfRule>
  </conditionalFormatting>
  <conditionalFormatting sqref="AB17:AB20">
    <cfRule type="cellIs" dxfId="23" priority="31" operator="greaterThan">
      <formula>0</formula>
    </cfRule>
    <cfRule type="cellIs" dxfId="22" priority="32" operator="lessThan">
      <formula>0</formula>
    </cfRule>
  </conditionalFormatting>
  <conditionalFormatting sqref="X21:AA21">
    <cfRule type="expression" dxfId="21" priority="23">
      <formula>$Z$21&gt;$X$21</formula>
    </cfRule>
  </conditionalFormatting>
  <conditionalFormatting sqref="X16:AA16">
    <cfRule type="expression" dxfId="20" priority="22">
      <formula>$Z$16&gt;$X$16</formula>
    </cfRule>
  </conditionalFormatting>
  <conditionalFormatting sqref="X17:AA17">
    <cfRule type="expression" dxfId="19" priority="21">
      <formula>$Z$17&gt;$X$17</formula>
    </cfRule>
  </conditionalFormatting>
  <conditionalFormatting sqref="X18:AA18">
    <cfRule type="expression" dxfId="18" priority="20">
      <formula>$Z$18&gt;$X$18</formula>
    </cfRule>
  </conditionalFormatting>
  <conditionalFormatting sqref="X19:AA19">
    <cfRule type="expression" dxfId="17" priority="19">
      <formula>$Z$19&gt;$X$19</formula>
    </cfRule>
  </conditionalFormatting>
  <conditionalFormatting sqref="I53">
    <cfRule type="expression" dxfId="16" priority="18">
      <formula>I53&gt;I52</formula>
    </cfRule>
  </conditionalFormatting>
  <conditionalFormatting sqref="U75">
    <cfRule type="expression" dxfId="15" priority="17">
      <formula>U74&lt;=U73</formula>
    </cfRule>
  </conditionalFormatting>
  <conditionalFormatting sqref="U93">
    <cfRule type="expression" dxfId="14" priority="16">
      <formula>U92&lt;=U91</formula>
    </cfRule>
  </conditionalFormatting>
  <conditionalFormatting sqref="U119">
    <cfRule type="expression" dxfId="13" priority="15">
      <formula>U118&lt;=U117</formula>
    </cfRule>
  </conditionalFormatting>
  <conditionalFormatting sqref="I74">
    <cfRule type="expression" dxfId="12" priority="14">
      <formula>$I$74&gt;$I$73</formula>
    </cfRule>
  </conditionalFormatting>
  <conditionalFormatting sqref="I92">
    <cfRule type="expression" dxfId="11" priority="13">
      <formula>$I$92&gt;$I$91</formula>
    </cfRule>
  </conditionalFormatting>
  <conditionalFormatting sqref="I118">
    <cfRule type="expression" dxfId="10" priority="12">
      <formula>$I$118&gt;$I$117</formula>
    </cfRule>
  </conditionalFormatting>
  <conditionalFormatting sqref="I36">
    <cfRule type="expression" dxfId="8" priority="8">
      <formula>H36&lt;&gt;I36</formula>
    </cfRule>
  </conditionalFormatting>
  <conditionalFormatting sqref="I38:I50">
    <cfRule type="expression" dxfId="7" priority="7">
      <formula>H38&lt;&gt;I38</formula>
    </cfRule>
  </conditionalFormatting>
  <conditionalFormatting sqref="I37">
    <cfRule type="expression" dxfId="6" priority="6">
      <formula>H37&lt;&gt;I37</formula>
    </cfRule>
  </conditionalFormatting>
  <conditionalFormatting sqref="I24:I35">
    <cfRule type="expression" dxfId="5" priority="5">
      <formula>H24&lt;&gt;I24</formula>
    </cfRule>
  </conditionalFormatting>
  <conditionalFormatting sqref="I59:I70">
    <cfRule type="expression" dxfId="4" priority="4">
      <formula>H59&lt;&gt;I59</formula>
    </cfRule>
  </conditionalFormatting>
  <conditionalFormatting sqref="I79:I89">
    <cfRule type="expression" dxfId="2" priority="3">
      <formula>H79&lt;&gt;I79</formula>
    </cfRule>
  </conditionalFormatting>
  <conditionalFormatting sqref="I97:I110">
    <cfRule type="expression" dxfId="1" priority="2">
      <formula>H97&lt;&gt;I97</formula>
    </cfRule>
  </conditionalFormatting>
  <conditionalFormatting sqref="I115">
    <cfRule type="expression" dxfId="0" priority="1">
      <formula>H115&lt;&gt;I115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Grunddaten!$J$3:$J$10</xm:f>
          </x14:formula1>
          <xm:sqref>I79</xm:sqref>
        </x14:dataValidation>
        <x14:dataValidation type="list" allowBlank="1" showInputMessage="1" showErrorMessage="1">
          <x14:formula1>
            <xm:f>Grunddaten!$H$3:$H$10</xm:f>
          </x14:formula1>
          <xm:sqref>I81:I89</xm:sqref>
        </x14:dataValidation>
        <x14:dataValidation type="list" allowBlank="1" showInputMessage="1" showErrorMessage="1">
          <x14:formula1>
            <xm:f>Grunddaten!$I$3:$I$10</xm:f>
          </x14:formula1>
          <xm:sqref>I80</xm:sqref>
        </x14:dataValidation>
        <x14:dataValidation type="list" allowBlank="1" showInputMessage="1" showErrorMessage="1">
          <x14:formula1>
            <xm:f>Grunddaten!$G$3:$G$10</xm:f>
          </x14:formula1>
          <xm:sqref>I67:I69</xm:sqref>
        </x14:dataValidation>
        <x14:dataValidation type="list" allowBlank="1" showInputMessage="1" showErrorMessage="1">
          <x14:formula1>
            <xm:f>Grunddaten!$M$2:$M$5</xm:f>
          </x14:formula1>
          <xm:sqref>E7</xm:sqref>
        </x14:dataValidation>
        <x14:dataValidation type="list" allowBlank="1" showInputMessage="1" showErrorMessage="1">
          <x14:formula1>
            <xm:f>Grunddaten!$A$3:$A$10</xm:f>
          </x14:formula1>
          <xm:sqref>I25:I26 I60 I64 I104 I101</xm:sqref>
        </x14:dataValidation>
        <x14:dataValidation type="list" allowBlank="1" showInputMessage="1" showErrorMessage="1">
          <x14:formula1>
            <xm:f>Grunddaten!$E$3:$E$8</xm:f>
          </x14:formula1>
          <xm:sqref>I24 I50 I59</xm:sqref>
        </x14:dataValidation>
        <x14:dataValidation type="list" allowBlank="1" showInputMessage="1" showErrorMessage="1">
          <x14:formula1>
            <xm:f>Grunddaten!$C$3:$C$10</xm:f>
          </x14:formula1>
          <xm:sqref>I107:I109</xm:sqref>
        </x14:dataValidation>
        <x14:dataValidation type="list" allowBlank="1" showInputMessage="1" showErrorMessage="1">
          <x14:formula1>
            <xm:f>Grunddaten!$D$3:$D$10</xm:f>
          </x14:formula1>
          <xm:sqref>I70 I29:I30 I44:I49 I65:I66 I105:I106 I38:I42 I97:I99 I110</xm:sqref>
        </x14:dataValidation>
        <x14:dataValidation type="list" allowBlank="1" showInputMessage="1" showErrorMessage="1">
          <x14:formula1>
            <xm:f>Grunddaten!$B$3:$B$10</xm:f>
          </x14:formula1>
          <xm:sqref>I27:I28 I102:I103 I61:I62 I43 I100 I31:I35 I37</xm:sqref>
        </x14:dataValidation>
        <x14:dataValidation type="list" allowBlank="1" showInputMessage="1" showErrorMessage="1">
          <x14:formula1>
            <xm:f>Grunddaten!$A$3:$A$13</xm:f>
          </x14:formula1>
          <xm:sqref>I63</xm:sqref>
        </x14:dataValidation>
        <x14:dataValidation type="list" allowBlank="1" showInputMessage="1" showErrorMessage="1">
          <x14:formula1>
            <xm:f>Grunddaten!$N$3:$N$7</xm:f>
          </x14:formula1>
          <xm:sqref>E8</xm:sqref>
        </x14:dataValidation>
        <x14:dataValidation type="list" allowBlank="1" showInputMessage="1" showErrorMessage="1">
          <x14:formula1>
            <xm:f>Grunddaten!$D$3:$D$6</xm:f>
          </x14:formula1>
          <xm:sqref>I115</xm:sqref>
        </x14:dataValidation>
        <x14:dataValidation type="list" allowBlank="1" showInputMessage="1" showErrorMessage="1">
          <x14:formula1>
            <xm:f>Grunddaten!$B$5:$B$12</xm:f>
          </x14:formula1>
          <xm:sqref>I36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B1" workbookViewId="0">
      <selection activeCell="D15" sqref="D15"/>
    </sheetView>
  </sheetViews>
  <sheetFormatPr baseColWidth="10" defaultRowHeight="15" x14ac:dyDescent="0.25"/>
  <sheetData>
    <row r="1" spans="1:15" x14ac:dyDescent="0.25">
      <c r="A1" t="s">
        <v>66</v>
      </c>
      <c r="C1" t="s">
        <v>67</v>
      </c>
      <c r="K1" t="s">
        <v>92</v>
      </c>
      <c r="M1" t="s">
        <v>67</v>
      </c>
    </row>
    <row r="2" spans="1:15" x14ac:dyDescent="0.25">
      <c r="M2" t="s">
        <v>178</v>
      </c>
    </row>
    <row r="3" spans="1:15" x14ac:dyDescent="0.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 s="4">
        <f>1/3*0</f>
        <v>0</v>
      </c>
      <c r="J3">
        <v>0</v>
      </c>
      <c r="K3">
        <v>0.35</v>
      </c>
      <c r="L3" t="s">
        <v>93</v>
      </c>
      <c r="M3">
        <v>50</v>
      </c>
      <c r="N3" t="s">
        <v>178</v>
      </c>
    </row>
    <row r="4" spans="1:15" x14ac:dyDescent="0.25">
      <c r="A4">
        <v>2</v>
      </c>
      <c r="B4">
        <v>0.5</v>
      </c>
      <c r="C4" s="2">
        <v>0.33</v>
      </c>
      <c r="D4">
        <v>1</v>
      </c>
      <c r="E4">
        <v>4</v>
      </c>
      <c r="F4">
        <v>5</v>
      </c>
      <c r="G4">
        <v>0.125</v>
      </c>
      <c r="H4">
        <v>0.25</v>
      </c>
      <c r="I4" s="2">
        <f>1/3*1</f>
        <v>0.33333333333333331</v>
      </c>
      <c r="J4">
        <v>0.5</v>
      </c>
      <c r="K4">
        <v>3</v>
      </c>
      <c r="L4" t="s">
        <v>197</v>
      </c>
      <c r="M4">
        <v>75</v>
      </c>
      <c r="N4">
        <v>1</v>
      </c>
      <c r="O4" t="s">
        <v>147</v>
      </c>
    </row>
    <row r="5" spans="1:15" x14ac:dyDescent="0.25">
      <c r="A5">
        <v>4</v>
      </c>
      <c r="B5">
        <v>1</v>
      </c>
      <c r="C5">
        <v>1</v>
      </c>
      <c r="D5">
        <v>2</v>
      </c>
      <c r="E5">
        <v>8</v>
      </c>
      <c r="F5">
        <v>10</v>
      </c>
      <c r="G5">
        <v>0.25</v>
      </c>
      <c r="H5">
        <v>0.5</v>
      </c>
      <c r="I5" s="2">
        <f>1/3*2</f>
        <v>0.66666666666666663</v>
      </c>
      <c r="J5">
        <v>1</v>
      </c>
      <c r="K5">
        <v>2</v>
      </c>
      <c r="L5" t="s">
        <v>198</v>
      </c>
      <c r="M5">
        <v>100</v>
      </c>
      <c r="N5">
        <v>2</v>
      </c>
      <c r="O5" t="s">
        <v>145</v>
      </c>
    </row>
    <row r="6" spans="1:15" x14ac:dyDescent="0.25">
      <c r="A6">
        <v>6</v>
      </c>
      <c r="B6">
        <v>2</v>
      </c>
      <c r="C6">
        <v>2</v>
      </c>
      <c r="D6">
        <v>3</v>
      </c>
      <c r="E6">
        <v>12</v>
      </c>
      <c r="F6">
        <v>15</v>
      </c>
      <c r="G6">
        <v>0.375</v>
      </c>
      <c r="H6">
        <v>0.75</v>
      </c>
      <c r="I6" s="4">
        <f>1/3*3</f>
        <v>1</v>
      </c>
      <c r="J6">
        <v>1.5</v>
      </c>
      <c r="K6">
        <v>0.05</v>
      </c>
      <c r="L6" t="s">
        <v>94</v>
      </c>
      <c r="N6">
        <v>3</v>
      </c>
      <c r="O6" t="s">
        <v>146</v>
      </c>
    </row>
    <row r="7" spans="1:15" x14ac:dyDescent="0.25">
      <c r="A7">
        <v>8</v>
      </c>
      <c r="B7">
        <v>3</v>
      </c>
      <c r="C7">
        <v>3</v>
      </c>
      <c r="D7">
        <v>4</v>
      </c>
      <c r="E7">
        <v>16</v>
      </c>
      <c r="F7">
        <v>20</v>
      </c>
      <c r="G7">
        <v>0.5</v>
      </c>
      <c r="H7">
        <v>1</v>
      </c>
      <c r="I7" s="2">
        <f>1/3*4</f>
        <v>1.3333333333333333</v>
      </c>
      <c r="J7">
        <v>2</v>
      </c>
      <c r="K7" s="2">
        <f>20.36/150</f>
        <v>0.13573333333333332</v>
      </c>
      <c r="L7" t="s">
        <v>97</v>
      </c>
      <c r="N7">
        <v>4</v>
      </c>
      <c r="O7" t="s">
        <v>148</v>
      </c>
    </row>
    <row r="8" spans="1:15" x14ac:dyDescent="0.25">
      <c r="A8">
        <v>10</v>
      </c>
      <c r="B8">
        <v>4</v>
      </c>
      <c r="C8">
        <v>4</v>
      </c>
      <c r="D8">
        <v>5</v>
      </c>
      <c r="E8">
        <v>20</v>
      </c>
      <c r="F8">
        <v>25</v>
      </c>
      <c r="G8">
        <v>0.75</v>
      </c>
      <c r="H8">
        <v>1.5</v>
      </c>
      <c r="I8" s="2">
        <f>1/3*5</f>
        <v>1.6666666666666665</v>
      </c>
      <c r="J8" s="4">
        <v>3</v>
      </c>
      <c r="K8">
        <v>0.15</v>
      </c>
      <c r="L8" t="s">
        <v>137</v>
      </c>
    </row>
    <row r="9" spans="1:15" x14ac:dyDescent="0.25">
      <c r="A9">
        <v>12</v>
      </c>
      <c r="B9">
        <v>5</v>
      </c>
      <c r="C9">
        <v>5</v>
      </c>
      <c r="D9">
        <v>6</v>
      </c>
      <c r="F9">
        <v>30</v>
      </c>
      <c r="G9">
        <v>1</v>
      </c>
      <c r="H9">
        <v>2</v>
      </c>
      <c r="I9" s="4">
        <f>1/3*6</f>
        <v>2</v>
      </c>
      <c r="J9" s="4">
        <v>4</v>
      </c>
    </row>
    <row r="10" spans="1:15" x14ac:dyDescent="0.25">
      <c r="A10">
        <v>14</v>
      </c>
      <c r="B10">
        <v>6</v>
      </c>
      <c r="C10">
        <v>6</v>
      </c>
      <c r="D10">
        <v>7</v>
      </c>
      <c r="F10">
        <v>35</v>
      </c>
      <c r="G10">
        <v>2</v>
      </c>
      <c r="H10">
        <v>2.5</v>
      </c>
      <c r="I10" s="4">
        <v>3</v>
      </c>
      <c r="J10">
        <v>5</v>
      </c>
    </row>
    <row r="11" spans="1:15" x14ac:dyDescent="0.25">
      <c r="A11">
        <v>16</v>
      </c>
      <c r="B11">
        <v>7</v>
      </c>
      <c r="C11">
        <v>7</v>
      </c>
      <c r="D11">
        <v>8</v>
      </c>
      <c r="F11">
        <v>40</v>
      </c>
    </row>
    <row r="12" spans="1:15" x14ac:dyDescent="0.25">
      <c r="A12">
        <v>18</v>
      </c>
      <c r="B12">
        <v>8</v>
      </c>
      <c r="C12">
        <v>8</v>
      </c>
      <c r="D12">
        <v>9</v>
      </c>
    </row>
    <row r="13" spans="1:15" x14ac:dyDescent="0.25">
      <c r="A13">
        <v>20</v>
      </c>
      <c r="B13">
        <v>9</v>
      </c>
      <c r="C13">
        <v>9</v>
      </c>
      <c r="D13">
        <v>10</v>
      </c>
    </row>
    <row r="14" spans="1:15" x14ac:dyDescent="0.25">
      <c r="B14">
        <v>10</v>
      </c>
      <c r="C14">
        <v>10</v>
      </c>
      <c r="D14">
        <v>11</v>
      </c>
    </row>
    <row r="15" spans="1:15" x14ac:dyDescent="0.25">
      <c r="B15">
        <v>11</v>
      </c>
      <c r="C15">
        <v>11</v>
      </c>
      <c r="D15">
        <v>12</v>
      </c>
    </row>
    <row r="16" spans="1:15" x14ac:dyDescent="0.25">
      <c r="B16">
        <v>12</v>
      </c>
      <c r="C16">
        <v>12</v>
      </c>
      <c r="D16">
        <v>13</v>
      </c>
    </row>
    <row r="17" spans="2:4" x14ac:dyDescent="0.25">
      <c r="B17">
        <v>13</v>
      </c>
      <c r="C17">
        <v>13</v>
      </c>
      <c r="D17">
        <v>14</v>
      </c>
    </row>
    <row r="18" spans="2:4" x14ac:dyDescent="0.25">
      <c r="B18">
        <v>14</v>
      </c>
      <c r="C18">
        <v>14</v>
      </c>
      <c r="D18">
        <v>15</v>
      </c>
    </row>
    <row r="19" spans="2:4" x14ac:dyDescent="0.25">
      <c r="B19">
        <v>15</v>
      </c>
      <c r="C19">
        <v>15</v>
      </c>
      <c r="D19">
        <v>16</v>
      </c>
    </row>
    <row r="20" spans="2:4" x14ac:dyDescent="0.25">
      <c r="B20">
        <v>16</v>
      </c>
      <c r="C20">
        <v>16</v>
      </c>
      <c r="D20">
        <v>17</v>
      </c>
    </row>
    <row r="21" spans="2:4" x14ac:dyDescent="0.25">
      <c r="B21">
        <v>17</v>
      </c>
      <c r="C21">
        <v>17</v>
      </c>
      <c r="D21">
        <v>18</v>
      </c>
    </row>
    <row r="22" spans="2:4" x14ac:dyDescent="0.25">
      <c r="B22">
        <v>18</v>
      </c>
      <c r="C22">
        <v>18</v>
      </c>
      <c r="D22">
        <v>19</v>
      </c>
    </row>
    <row r="23" spans="2:4" x14ac:dyDescent="0.25">
      <c r="B23">
        <v>19</v>
      </c>
      <c r="C23">
        <v>19</v>
      </c>
      <c r="D23">
        <v>20</v>
      </c>
    </row>
    <row r="24" spans="2:4" x14ac:dyDescent="0.25">
      <c r="B24">
        <v>20</v>
      </c>
      <c r="C24">
        <v>20</v>
      </c>
      <c r="D24">
        <v>21</v>
      </c>
    </row>
    <row r="25" spans="2:4" x14ac:dyDescent="0.25">
      <c r="B25">
        <v>21</v>
      </c>
      <c r="C25">
        <v>21</v>
      </c>
      <c r="D25">
        <v>22</v>
      </c>
    </row>
    <row r="26" spans="2:4" x14ac:dyDescent="0.25">
      <c r="B26">
        <v>22</v>
      </c>
      <c r="C26">
        <v>22</v>
      </c>
      <c r="D26">
        <v>23</v>
      </c>
    </row>
    <row r="27" spans="2:4" x14ac:dyDescent="0.25">
      <c r="B27">
        <v>23</v>
      </c>
      <c r="C27">
        <v>23</v>
      </c>
      <c r="D27">
        <v>24</v>
      </c>
    </row>
    <row r="28" spans="2:4" x14ac:dyDescent="0.25">
      <c r="B28">
        <v>24</v>
      </c>
      <c r="C28">
        <v>24</v>
      </c>
      <c r="D28">
        <v>25</v>
      </c>
    </row>
    <row r="29" spans="2:4" x14ac:dyDescent="0.25">
      <c r="B29">
        <v>25</v>
      </c>
      <c r="C29">
        <v>25</v>
      </c>
      <c r="D29">
        <v>26</v>
      </c>
    </row>
    <row r="30" spans="2:4" x14ac:dyDescent="0.25">
      <c r="B30">
        <v>26</v>
      </c>
      <c r="C30">
        <v>26</v>
      </c>
      <c r="D30">
        <v>27</v>
      </c>
    </row>
    <row r="31" spans="2:4" x14ac:dyDescent="0.25">
      <c r="B31">
        <v>27</v>
      </c>
      <c r="C31">
        <v>27</v>
      </c>
      <c r="D31">
        <v>28</v>
      </c>
    </row>
    <row r="32" spans="2:4" x14ac:dyDescent="0.25">
      <c r="B32">
        <v>28</v>
      </c>
      <c r="C32">
        <v>28</v>
      </c>
      <c r="D32">
        <v>29</v>
      </c>
    </row>
    <row r="33" spans="2:4" x14ac:dyDescent="0.25">
      <c r="B33">
        <v>29</v>
      </c>
      <c r="C33">
        <v>29</v>
      </c>
      <c r="D33">
        <v>30</v>
      </c>
    </row>
    <row r="34" spans="2:4" x14ac:dyDescent="0.25">
      <c r="B34">
        <v>30</v>
      </c>
      <c r="C34">
        <v>30</v>
      </c>
    </row>
  </sheetData>
  <sheetProtection password="A371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opLeftCell="A39" workbookViewId="0">
      <selection activeCell="G62" sqref="G62"/>
    </sheetView>
  </sheetViews>
  <sheetFormatPr baseColWidth="10" defaultRowHeight="15" x14ac:dyDescent="0.25"/>
  <cols>
    <col min="1" max="1" width="5.28515625" customWidth="1"/>
    <col min="2" max="2" width="14.85546875" customWidth="1"/>
    <col min="7" max="7" width="15.28515625" customWidth="1"/>
    <col min="8" max="8" width="19" customWidth="1"/>
    <col min="9" max="9" width="11" customWidth="1"/>
    <col min="10" max="10" width="11.28515625" customWidth="1"/>
    <col min="11" max="11" width="14.42578125" customWidth="1"/>
    <col min="13" max="13" width="18.7109375" customWidth="1"/>
    <col min="14" max="14" width="7.85546875" customWidth="1"/>
    <col min="15" max="15" width="7.140625" customWidth="1"/>
    <col min="16" max="16" width="13.140625" customWidth="1"/>
    <col min="17" max="17" width="10.28515625" customWidth="1"/>
    <col min="18" max="18" width="7.42578125" customWidth="1"/>
    <col min="19" max="19" width="8.42578125" customWidth="1"/>
    <col min="21" max="21" width="7.28515625" customWidth="1"/>
    <col min="22" max="22" width="8.85546875" customWidth="1"/>
    <col min="23" max="23" width="8.140625" customWidth="1"/>
    <col min="24" max="24" width="10.85546875" customWidth="1"/>
    <col min="25" max="25" width="8.7109375" customWidth="1"/>
    <col min="26" max="26" width="8.85546875" customWidth="1"/>
    <col min="27" max="27" width="9.85546875" customWidth="1"/>
    <col min="28" max="28" width="11.28515625" customWidth="1"/>
    <col min="29" max="29" width="8.5703125" customWidth="1"/>
    <col min="30" max="30" width="25.7109375" customWidth="1"/>
    <col min="31" max="31" width="17.42578125" customWidth="1"/>
    <col min="33" max="33" width="17.42578125" customWidth="1"/>
  </cols>
  <sheetData>
    <row r="1" spans="2:13" x14ac:dyDescent="0.25">
      <c r="L1" t="s">
        <v>35</v>
      </c>
    </row>
    <row r="2" spans="2:13" x14ac:dyDescent="0.25">
      <c r="L2" t="s">
        <v>36</v>
      </c>
      <c r="M2" t="s">
        <v>40</v>
      </c>
    </row>
    <row r="3" spans="2:13" x14ac:dyDescent="0.25">
      <c r="D3">
        <v>2023</v>
      </c>
      <c r="E3">
        <v>2024</v>
      </c>
      <c r="F3">
        <v>2025</v>
      </c>
      <c r="G3" t="s">
        <v>50</v>
      </c>
      <c r="H3" t="s">
        <v>56</v>
      </c>
      <c r="I3" t="s">
        <v>60</v>
      </c>
      <c r="J3" t="s">
        <v>54</v>
      </c>
      <c r="K3" t="s">
        <v>47</v>
      </c>
      <c r="L3" t="s">
        <v>37</v>
      </c>
      <c r="M3" t="s">
        <v>42</v>
      </c>
    </row>
    <row r="4" spans="2:13" x14ac:dyDescent="0.25">
      <c r="B4" s="1" t="s">
        <v>0</v>
      </c>
      <c r="E4" t="s">
        <v>38</v>
      </c>
      <c r="F4" t="s">
        <v>38</v>
      </c>
      <c r="H4">
        <f>3</f>
        <v>3</v>
      </c>
      <c r="I4">
        <f>IF(AND(F4="Ps",E4="Sw"),H4,)</f>
        <v>0</v>
      </c>
      <c r="J4">
        <f t="shared" ref="J4:J19" si="0">IF(F4="Ss",1,0)</f>
        <v>0</v>
      </c>
      <c r="L4" t="s">
        <v>38</v>
      </c>
      <c r="M4" t="s">
        <v>41</v>
      </c>
    </row>
    <row r="5" spans="2:13" x14ac:dyDescent="0.25">
      <c r="B5" s="1" t="s">
        <v>1</v>
      </c>
      <c r="E5" t="s">
        <v>37</v>
      </c>
      <c r="F5" t="s">
        <v>39</v>
      </c>
      <c r="G5" t="s">
        <v>38</v>
      </c>
      <c r="H5">
        <v>8</v>
      </c>
      <c r="I5">
        <f t="shared" ref="I5:I10" si="1">IF(AND(F5="Ps",E5="Sw"),H5,0)</f>
        <v>0</v>
      </c>
      <c r="J5">
        <f t="shared" si="0"/>
        <v>1</v>
      </c>
      <c r="L5" t="s">
        <v>39</v>
      </c>
      <c r="M5" t="s">
        <v>43</v>
      </c>
    </row>
    <row r="6" spans="2:13" x14ac:dyDescent="0.25">
      <c r="B6" s="1" t="s">
        <v>44</v>
      </c>
      <c r="E6" t="s">
        <v>46</v>
      </c>
      <c r="F6" t="s">
        <v>46</v>
      </c>
      <c r="H6">
        <v>12</v>
      </c>
      <c r="I6">
        <f t="shared" si="1"/>
        <v>0</v>
      </c>
      <c r="J6">
        <f t="shared" si="0"/>
        <v>0</v>
      </c>
    </row>
    <row r="7" spans="2:13" x14ac:dyDescent="0.25">
      <c r="B7" s="1" t="s">
        <v>45</v>
      </c>
      <c r="E7" t="s">
        <v>38</v>
      </c>
      <c r="F7" t="s">
        <v>38</v>
      </c>
      <c r="H7">
        <v>12</v>
      </c>
      <c r="I7">
        <f t="shared" si="1"/>
        <v>0</v>
      </c>
      <c r="J7">
        <f t="shared" si="0"/>
        <v>0</v>
      </c>
    </row>
    <row r="8" spans="2:13" x14ac:dyDescent="0.25">
      <c r="B8" s="1" t="s">
        <v>2</v>
      </c>
      <c r="E8" t="s">
        <v>46</v>
      </c>
      <c r="F8" t="s">
        <v>38</v>
      </c>
      <c r="H8">
        <v>25</v>
      </c>
      <c r="I8">
        <f t="shared" si="1"/>
        <v>0</v>
      </c>
      <c r="J8">
        <f t="shared" si="0"/>
        <v>0</v>
      </c>
    </row>
    <row r="9" spans="2:13" x14ac:dyDescent="0.25">
      <c r="B9" s="1" t="s">
        <v>3</v>
      </c>
      <c r="E9" t="s">
        <v>46</v>
      </c>
      <c r="F9" t="s">
        <v>38</v>
      </c>
      <c r="H9">
        <v>25</v>
      </c>
      <c r="I9">
        <f t="shared" si="1"/>
        <v>0</v>
      </c>
      <c r="J9">
        <f t="shared" si="0"/>
        <v>0</v>
      </c>
    </row>
    <row r="10" spans="2:13" x14ac:dyDescent="0.25">
      <c r="B10" s="1" t="s">
        <v>5</v>
      </c>
      <c r="E10" t="s">
        <v>46</v>
      </c>
      <c r="F10" t="s">
        <v>38</v>
      </c>
      <c r="H10">
        <v>12</v>
      </c>
      <c r="I10">
        <f t="shared" si="1"/>
        <v>0</v>
      </c>
      <c r="J10">
        <f t="shared" si="0"/>
        <v>0</v>
      </c>
    </row>
    <row r="11" spans="2:13" x14ac:dyDescent="0.25">
      <c r="B11" s="1" t="s">
        <v>4</v>
      </c>
      <c r="E11" t="s">
        <v>37</v>
      </c>
      <c r="F11" t="s">
        <v>38</v>
      </c>
      <c r="H11">
        <v>10</v>
      </c>
      <c r="I11">
        <f t="shared" ref="I11:I19" si="2">IF(AND(F11="Ps",E11="Sw"),H11,0)</f>
        <v>10</v>
      </c>
      <c r="J11">
        <f t="shared" si="0"/>
        <v>0</v>
      </c>
    </row>
    <row r="12" spans="2:13" x14ac:dyDescent="0.25">
      <c r="B12" s="1" t="s">
        <v>6</v>
      </c>
      <c r="E12" t="s">
        <v>39</v>
      </c>
      <c r="F12" t="s">
        <v>39</v>
      </c>
      <c r="I12">
        <f t="shared" si="2"/>
        <v>0</v>
      </c>
      <c r="J12">
        <f t="shared" si="0"/>
        <v>1</v>
      </c>
    </row>
    <row r="13" spans="2:13" x14ac:dyDescent="0.25">
      <c r="B13" s="1" t="s">
        <v>48</v>
      </c>
      <c r="E13" t="s">
        <v>39</v>
      </c>
      <c r="F13" t="s">
        <v>39</v>
      </c>
      <c r="I13">
        <f t="shared" si="2"/>
        <v>0</v>
      </c>
      <c r="J13">
        <f t="shared" si="0"/>
        <v>1</v>
      </c>
    </row>
    <row r="14" spans="2:13" x14ac:dyDescent="0.25">
      <c r="B14" s="1" t="s">
        <v>7</v>
      </c>
      <c r="E14" t="s">
        <v>49</v>
      </c>
      <c r="F14" t="s">
        <v>38</v>
      </c>
      <c r="H14">
        <v>5</v>
      </c>
      <c r="I14">
        <f t="shared" si="2"/>
        <v>0</v>
      </c>
      <c r="J14">
        <f t="shared" si="0"/>
        <v>0</v>
      </c>
    </row>
    <row r="15" spans="2:13" x14ac:dyDescent="0.25">
      <c r="B15" s="1" t="s">
        <v>8</v>
      </c>
      <c r="E15" t="s">
        <v>49</v>
      </c>
      <c r="F15" t="s">
        <v>38</v>
      </c>
      <c r="H15">
        <v>5</v>
      </c>
      <c r="I15">
        <f t="shared" si="2"/>
        <v>0</v>
      </c>
      <c r="J15">
        <f t="shared" si="0"/>
        <v>0</v>
      </c>
    </row>
    <row r="16" spans="2:13" x14ac:dyDescent="0.25">
      <c r="B16" s="1" t="s">
        <v>9</v>
      </c>
      <c r="E16" t="s">
        <v>36</v>
      </c>
      <c r="F16" t="s">
        <v>38</v>
      </c>
      <c r="H16">
        <v>7</v>
      </c>
      <c r="I16">
        <f t="shared" si="2"/>
        <v>0</v>
      </c>
      <c r="J16">
        <f t="shared" si="0"/>
        <v>0</v>
      </c>
    </row>
    <row r="17" spans="2:10" x14ac:dyDescent="0.25">
      <c r="B17" s="1" t="s">
        <v>10</v>
      </c>
      <c r="E17" t="s">
        <v>37</v>
      </c>
      <c r="F17" t="s">
        <v>38</v>
      </c>
      <c r="H17">
        <v>10</v>
      </c>
      <c r="I17">
        <f t="shared" si="2"/>
        <v>10</v>
      </c>
      <c r="J17">
        <f t="shared" si="0"/>
        <v>0</v>
      </c>
    </row>
    <row r="18" spans="2:10" x14ac:dyDescent="0.25">
      <c r="B18" s="1" t="s">
        <v>11</v>
      </c>
      <c r="E18" t="s">
        <v>37</v>
      </c>
      <c r="F18" t="s">
        <v>38</v>
      </c>
      <c r="H18">
        <v>6</v>
      </c>
      <c r="I18">
        <f t="shared" si="2"/>
        <v>6</v>
      </c>
      <c r="J18">
        <f t="shared" si="0"/>
        <v>0</v>
      </c>
    </row>
    <row r="19" spans="2:10" x14ac:dyDescent="0.25">
      <c r="B19" s="1" t="s">
        <v>12</v>
      </c>
      <c r="E19" t="s">
        <v>39</v>
      </c>
      <c r="F19" t="s">
        <v>39</v>
      </c>
      <c r="G19" t="s">
        <v>38</v>
      </c>
      <c r="I19">
        <f t="shared" si="2"/>
        <v>0</v>
      </c>
      <c r="J19">
        <f t="shared" si="0"/>
        <v>1</v>
      </c>
    </row>
    <row r="20" spans="2:10" x14ac:dyDescent="0.25">
      <c r="B20" s="1"/>
    </row>
    <row r="21" spans="2:10" x14ac:dyDescent="0.25">
      <c r="B21" s="1" t="s">
        <v>13</v>
      </c>
      <c r="E21" t="s">
        <v>37</v>
      </c>
      <c r="F21" t="s">
        <v>37</v>
      </c>
      <c r="I21">
        <f t="shared" ref="I21:I31" si="3">IF(AND(F21="Ps",E21="Sw"),H21,0)</f>
        <v>0</v>
      </c>
      <c r="J21">
        <f t="shared" ref="J21:J31" si="4">IF(F21="Ss",1,0)</f>
        <v>0</v>
      </c>
    </row>
    <row r="22" spans="2:10" x14ac:dyDescent="0.25">
      <c r="B22" s="1" t="s">
        <v>51</v>
      </c>
      <c r="E22" t="s">
        <v>36</v>
      </c>
      <c r="F22" t="s">
        <v>38</v>
      </c>
      <c r="H22">
        <v>6</v>
      </c>
      <c r="I22">
        <f t="shared" si="3"/>
        <v>0</v>
      </c>
      <c r="J22">
        <f t="shared" si="4"/>
        <v>0</v>
      </c>
    </row>
    <row r="23" spans="2:10" x14ac:dyDescent="0.25">
      <c r="B23" s="1" t="s">
        <v>52</v>
      </c>
      <c r="E23" t="s">
        <v>38</v>
      </c>
      <c r="F23" t="s">
        <v>38</v>
      </c>
      <c r="H23">
        <v>6</v>
      </c>
      <c r="I23">
        <f t="shared" si="3"/>
        <v>0</v>
      </c>
      <c r="J23">
        <f t="shared" si="4"/>
        <v>0</v>
      </c>
    </row>
    <row r="24" spans="2:10" x14ac:dyDescent="0.25">
      <c r="B24" s="1" t="s">
        <v>14</v>
      </c>
      <c r="E24" t="s">
        <v>37</v>
      </c>
      <c r="F24" t="s">
        <v>39</v>
      </c>
      <c r="I24">
        <f t="shared" si="3"/>
        <v>0</v>
      </c>
      <c r="J24">
        <f t="shared" si="4"/>
        <v>1</v>
      </c>
    </row>
    <row r="25" spans="2:10" x14ac:dyDescent="0.25">
      <c r="B25" s="1" t="s">
        <v>15</v>
      </c>
      <c r="E25" t="s">
        <v>37</v>
      </c>
      <c r="F25" t="s">
        <v>39</v>
      </c>
      <c r="I25">
        <f t="shared" si="3"/>
        <v>0</v>
      </c>
      <c r="J25">
        <f t="shared" si="4"/>
        <v>1</v>
      </c>
    </row>
    <row r="26" spans="2:10" x14ac:dyDescent="0.25">
      <c r="B26" s="1" t="s">
        <v>16</v>
      </c>
      <c r="E26" t="s">
        <v>37</v>
      </c>
      <c r="F26" t="s">
        <v>38</v>
      </c>
      <c r="H26">
        <v>10</v>
      </c>
      <c r="I26">
        <f t="shared" si="3"/>
        <v>10</v>
      </c>
      <c r="J26">
        <f t="shared" si="4"/>
        <v>0</v>
      </c>
    </row>
    <row r="27" spans="2:10" x14ac:dyDescent="0.25">
      <c r="B27" s="1" t="s">
        <v>17</v>
      </c>
      <c r="E27" t="s">
        <v>39</v>
      </c>
      <c r="F27" t="s">
        <v>39</v>
      </c>
      <c r="G27" t="s">
        <v>38</v>
      </c>
      <c r="I27">
        <f t="shared" si="3"/>
        <v>0</v>
      </c>
      <c r="J27">
        <f t="shared" si="4"/>
        <v>1</v>
      </c>
    </row>
    <row r="28" spans="2:10" x14ac:dyDescent="0.25">
      <c r="B28" s="1" t="s">
        <v>18</v>
      </c>
      <c r="E28" t="s">
        <v>39</v>
      </c>
      <c r="F28" t="s">
        <v>39</v>
      </c>
      <c r="G28" t="s">
        <v>38</v>
      </c>
      <c r="I28">
        <f t="shared" si="3"/>
        <v>0</v>
      </c>
      <c r="J28">
        <f t="shared" si="4"/>
        <v>1</v>
      </c>
    </row>
    <row r="29" spans="2:10" x14ac:dyDescent="0.25">
      <c r="B29" s="1" t="s">
        <v>19</v>
      </c>
      <c r="E29" t="s">
        <v>38</v>
      </c>
      <c r="F29" t="s">
        <v>38</v>
      </c>
      <c r="H29">
        <v>1</v>
      </c>
      <c r="I29">
        <f t="shared" si="3"/>
        <v>0</v>
      </c>
      <c r="J29">
        <f t="shared" si="4"/>
        <v>0</v>
      </c>
    </row>
    <row r="30" spans="2:10" x14ac:dyDescent="0.25">
      <c r="B30" s="1" t="s">
        <v>20</v>
      </c>
      <c r="E30" t="s">
        <v>37</v>
      </c>
      <c r="F30" t="s">
        <v>37</v>
      </c>
      <c r="G30" t="s">
        <v>53</v>
      </c>
      <c r="I30">
        <f t="shared" si="3"/>
        <v>0</v>
      </c>
      <c r="J30">
        <f t="shared" si="4"/>
        <v>0</v>
      </c>
    </row>
    <row r="31" spans="2:10" x14ac:dyDescent="0.25">
      <c r="B31" s="1" t="s">
        <v>21</v>
      </c>
      <c r="E31" t="s">
        <v>36</v>
      </c>
      <c r="F31" t="s">
        <v>36</v>
      </c>
      <c r="G31" t="s">
        <v>53</v>
      </c>
      <c r="H31" t="s">
        <v>53</v>
      </c>
      <c r="I31">
        <f t="shared" si="3"/>
        <v>0</v>
      </c>
      <c r="J31">
        <f t="shared" si="4"/>
        <v>0</v>
      </c>
    </row>
    <row r="32" spans="2:10" x14ac:dyDescent="0.25">
      <c r="B32" s="1"/>
    </row>
    <row r="33" spans="2:10" x14ac:dyDescent="0.25">
      <c r="B33" s="1" t="s">
        <v>22</v>
      </c>
      <c r="E33" t="s">
        <v>36</v>
      </c>
      <c r="F33" t="s">
        <v>38</v>
      </c>
      <c r="H33">
        <v>2</v>
      </c>
      <c r="I33">
        <f t="shared" ref="I33:I46" si="5">IF(AND(F33="Ps",E33="Sw"),H33,0)</f>
        <v>0</v>
      </c>
      <c r="J33">
        <f t="shared" ref="J33:J46" si="6">IF(F33="Ss",1,0)</f>
        <v>0</v>
      </c>
    </row>
    <row r="34" spans="2:10" x14ac:dyDescent="0.25">
      <c r="B34" s="1" t="s">
        <v>23</v>
      </c>
      <c r="E34" t="s">
        <v>36</v>
      </c>
      <c r="F34" t="s">
        <v>38</v>
      </c>
      <c r="H34">
        <v>3</v>
      </c>
      <c r="I34">
        <f t="shared" si="5"/>
        <v>0</v>
      </c>
      <c r="J34">
        <f t="shared" si="6"/>
        <v>0</v>
      </c>
    </row>
    <row r="35" spans="2:10" x14ac:dyDescent="0.25">
      <c r="B35" s="1" t="s">
        <v>24</v>
      </c>
      <c r="E35" t="s">
        <v>38</v>
      </c>
      <c r="F35" t="s">
        <v>38</v>
      </c>
      <c r="H35">
        <v>2</v>
      </c>
      <c r="I35">
        <f t="shared" si="5"/>
        <v>0</v>
      </c>
      <c r="J35">
        <f t="shared" si="6"/>
        <v>0</v>
      </c>
    </row>
    <row r="36" spans="2:10" x14ac:dyDescent="0.25">
      <c r="B36" s="1" t="s">
        <v>25</v>
      </c>
      <c r="E36" t="s">
        <v>38</v>
      </c>
      <c r="F36" t="s">
        <v>38</v>
      </c>
      <c r="H36">
        <v>1</v>
      </c>
      <c r="I36">
        <f t="shared" si="5"/>
        <v>0</v>
      </c>
      <c r="J36">
        <f t="shared" si="6"/>
        <v>0</v>
      </c>
    </row>
    <row r="37" spans="2:10" x14ac:dyDescent="0.25">
      <c r="B37" s="1" t="s">
        <v>57</v>
      </c>
      <c r="E37" t="s">
        <v>38</v>
      </c>
      <c r="F37" t="s">
        <v>38</v>
      </c>
      <c r="H37">
        <v>1</v>
      </c>
      <c r="I37">
        <f t="shared" si="5"/>
        <v>0</v>
      </c>
      <c r="J37">
        <f t="shared" si="6"/>
        <v>0</v>
      </c>
    </row>
    <row r="38" spans="2:10" x14ac:dyDescent="0.25">
      <c r="B38" s="1" t="s">
        <v>26</v>
      </c>
      <c r="E38" t="s">
        <v>36</v>
      </c>
      <c r="F38" t="s">
        <v>38</v>
      </c>
      <c r="H38">
        <v>6</v>
      </c>
      <c r="I38">
        <f t="shared" si="5"/>
        <v>0</v>
      </c>
      <c r="J38">
        <f t="shared" si="6"/>
        <v>0</v>
      </c>
    </row>
    <row r="39" spans="2:10" x14ac:dyDescent="0.25">
      <c r="B39" s="1" t="s">
        <v>27</v>
      </c>
      <c r="E39" t="s">
        <v>36</v>
      </c>
      <c r="F39" t="s">
        <v>38</v>
      </c>
      <c r="H39">
        <v>5</v>
      </c>
      <c r="I39">
        <f t="shared" si="5"/>
        <v>0</v>
      </c>
      <c r="J39">
        <f t="shared" si="6"/>
        <v>0</v>
      </c>
    </row>
    <row r="40" spans="2:10" x14ac:dyDescent="0.25">
      <c r="B40" s="1" t="s">
        <v>28</v>
      </c>
      <c r="E40" t="s">
        <v>36</v>
      </c>
      <c r="F40" t="s">
        <v>38</v>
      </c>
      <c r="H40">
        <v>5</v>
      </c>
      <c r="I40">
        <f t="shared" si="5"/>
        <v>0</v>
      </c>
      <c r="J40">
        <f t="shared" si="6"/>
        <v>0</v>
      </c>
    </row>
    <row r="41" spans="2:10" x14ac:dyDescent="0.25">
      <c r="B41" s="1" t="s">
        <v>29</v>
      </c>
      <c r="E41" t="s">
        <v>36</v>
      </c>
      <c r="F41" t="s">
        <v>38</v>
      </c>
      <c r="H41">
        <v>5</v>
      </c>
      <c r="I41">
        <f t="shared" si="5"/>
        <v>0</v>
      </c>
      <c r="J41">
        <f t="shared" si="6"/>
        <v>0</v>
      </c>
    </row>
    <row r="42" spans="2:10" x14ac:dyDescent="0.25">
      <c r="B42" s="1" t="s">
        <v>30</v>
      </c>
      <c r="E42" t="s">
        <v>36</v>
      </c>
      <c r="F42" t="s">
        <v>38</v>
      </c>
      <c r="H42">
        <v>5</v>
      </c>
      <c r="I42">
        <f t="shared" si="5"/>
        <v>0</v>
      </c>
      <c r="J42">
        <f t="shared" si="6"/>
        <v>0</v>
      </c>
    </row>
    <row r="43" spans="2:10" x14ac:dyDescent="0.25">
      <c r="B43" s="1" t="s">
        <v>31</v>
      </c>
      <c r="E43" t="s">
        <v>36</v>
      </c>
      <c r="F43" t="s">
        <v>38</v>
      </c>
      <c r="H43">
        <v>7</v>
      </c>
      <c r="I43">
        <f t="shared" si="5"/>
        <v>0</v>
      </c>
      <c r="J43">
        <f t="shared" si="6"/>
        <v>0</v>
      </c>
    </row>
    <row r="44" spans="2:10" x14ac:dyDescent="0.25">
      <c r="B44" s="1" t="s">
        <v>32</v>
      </c>
      <c r="E44" t="s">
        <v>36</v>
      </c>
      <c r="F44" t="s">
        <v>38</v>
      </c>
      <c r="H44">
        <v>4</v>
      </c>
      <c r="I44">
        <f t="shared" si="5"/>
        <v>0</v>
      </c>
      <c r="J44">
        <f t="shared" si="6"/>
        <v>0</v>
      </c>
    </row>
    <row r="45" spans="2:10" x14ac:dyDescent="0.25">
      <c r="B45" s="1" t="s">
        <v>33</v>
      </c>
      <c r="E45" t="s">
        <v>36</v>
      </c>
      <c r="F45" t="s">
        <v>38</v>
      </c>
      <c r="H45">
        <v>7</v>
      </c>
      <c r="I45">
        <f t="shared" si="5"/>
        <v>0</v>
      </c>
      <c r="J45">
        <f t="shared" si="6"/>
        <v>0</v>
      </c>
    </row>
    <row r="46" spans="2:10" x14ac:dyDescent="0.25">
      <c r="B46" s="1" t="s">
        <v>34</v>
      </c>
      <c r="E46" t="s">
        <v>37</v>
      </c>
      <c r="F46" t="s">
        <v>38</v>
      </c>
      <c r="H46">
        <v>12</v>
      </c>
      <c r="I46">
        <f t="shared" si="5"/>
        <v>12</v>
      </c>
      <c r="J46">
        <f t="shared" si="6"/>
        <v>0</v>
      </c>
    </row>
    <row r="49" spans="2:3" x14ac:dyDescent="0.25">
      <c r="B49">
        <f>SUM(J4:J46)</f>
        <v>8</v>
      </c>
      <c r="C49" t="s">
        <v>55</v>
      </c>
    </row>
    <row r="50" spans="2:3" x14ac:dyDescent="0.25">
      <c r="B50">
        <f>SUM(H4:H46)</f>
        <v>228</v>
      </c>
      <c r="C50" t="s">
        <v>58</v>
      </c>
    </row>
    <row r="51" spans="2:3" x14ac:dyDescent="0.25">
      <c r="B51">
        <f>SUM(I4:I46)</f>
        <v>48</v>
      </c>
      <c r="C51" t="s">
        <v>59</v>
      </c>
    </row>
  </sheetData>
  <sheetProtection password="A371" sheet="1" objects="1" scenarios="1"/>
  <conditionalFormatting sqref="K4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Kulturplan (veränderbar)</vt:lpstr>
      <vt:lpstr>Grunddaten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</dc:creator>
  <cp:lastModifiedBy>joda</cp:lastModifiedBy>
  <dcterms:created xsi:type="dcterms:W3CDTF">2024-10-08T07:48:47Z</dcterms:created>
  <dcterms:modified xsi:type="dcterms:W3CDTF">2025-01-07T23:32:24Z</dcterms:modified>
</cp:coreProperties>
</file>